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315" yWindow="45" windowWidth="20730" windowHeight="7560" tabRatio="984" firstSheet="4" activeTab="17"/>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rofile" sheetId="53" r:id="rId14"/>
    <sheet name="Analysis of Data - A" sheetId="57" r:id="rId15"/>
    <sheet name="Analysis of Data - B" sheetId="58" r:id="rId16"/>
    <sheet name="Action Plan" sheetId="60" r:id="rId17"/>
    <sheet name="Notice of Revisions" sheetId="61" r:id="rId18"/>
    <sheet name="IPA.Validation" sheetId="54"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D52" i="54"/>
  <c r="D51"/>
  <c r="D31"/>
  <c r="K31" s="1"/>
  <c r="K52"/>
  <c r="D86"/>
  <c r="K86" s="1"/>
  <c r="K51"/>
  <c r="D50"/>
  <c r="K50" s="1"/>
  <c r="D12"/>
  <c r="K12" s="1"/>
  <c r="D88"/>
  <c r="E88" s="1"/>
  <c r="D87"/>
  <c r="E87" s="1"/>
  <c r="K85"/>
  <c r="D27"/>
  <c r="E27" s="1"/>
  <c r="D28"/>
  <c r="K28" s="1"/>
  <c r="D29"/>
  <c r="E29" s="1"/>
  <c r="D32"/>
  <c r="K32" s="1"/>
  <c r="D33"/>
  <c r="K33" s="1"/>
  <c r="D34"/>
  <c r="K34" s="1"/>
  <c r="D35"/>
  <c r="K35" s="1"/>
  <c r="D39"/>
  <c r="K39" s="1"/>
  <c r="D36"/>
  <c r="K36" s="1"/>
  <c r="D38"/>
  <c r="K38" s="1"/>
  <c r="D40"/>
  <c r="K40" s="1"/>
  <c r="D41"/>
  <c r="K41" s="1"/>
  <c r="D44"/>
  <c r="E44" s="1"/>
  <c r="D45"/>
  <c r="E45" s="1"/>
  <c r="D46"/>
  <c r="K46" s="1"/>
  <c r="D47"/>
  <c r="K47" s="1"/>
  <c r="D48"/>
  <c r="K48" s="1"/>
  <c r="D49"/>
  <c r="K49" s="1"/>
  <c r="D54"/>
  <c r="E54" s="1"/>
  <c r="D55"/>
  <c r="E55" s="1"/>
  <c r="D56"/>
  <c r="K56" s="1"/>
  <c r="D57"/>
  <c r="K57" s="1"/>
  <c r="D58"/>
  <c r="E58" s="1"/>
  <c r="D59"/>
  <c r="K59" s="1"/>
  <c r="D60"/>
  <c r="K60" s="1"/>
  <c r="D61"/>
  <c r="K61" s="1"/>
  <c r="D62"/>
  <c r="E62" s="1"/>
  <c r="D63"/>
  <c r="E63" s="1"/>
  <c r="D64"/>
  <c r="E64" s="1"/>
  <c r="D65"/>
  <c r="E65" s="1"/>
  <c r="D66"/>
  <c r="K66" s="1"/>
  <c r="D67"/>
  <c r="K67" s="1"/>
  <c r="D68"/>
  <c r="E68" s="1"/>
  <c r="D70"/>
  <c r="K70" s="1"/>
  <c r="D71"/>
  <c r="K71" s="1"/>
  <c r="D72"/>
  <c r="K72" s="1"/>
  <c r="D73"/>
  <c r="K73" s="1"/>
  <c r="D74"/>
  <c r="E74" s="1"/>
  <c r="D75"/>
  <c r="E75" s="1"/>
  <c r="D76"/>
  <c r="K76" s="1"/>
  <c r="D77"/>
  <c r="E77" s="1"/>
  <c r="D78"/>
  <c r="K78" s="1"/>
  <c r="D79"/>
  <c r="E79" s="1"/>
  <c r="D80"/>
  <c r="E80" s="1"/>
  <c r="D81"/>
  <c r="E81" s="1"/>
  <c r="D82"/>
  <c r="K82" s="1"/>
  <c r="D83"/>
  <c r="K83" s="1"/>
  <c r="D84"/>
  <c r="E84" s="1"/>
  <c r="D37"/>
  <c r="E37" s="1"/>
  <c r="D13"/>
  <c r="K13" s="1"/>
  <c r="D14"/>
  <c r="E14" s="1"/>
  <c r="D15"/>
  <c r="E15" s="1"/>
  <c r="D16"/>
  <c r="K16" s="1"/>
  <c r="D17"/>
  <c r="K17" s="1"/>
  <c r="D18"/>
  <c r="E18" s="1"/>
  <c r="D19"/>
  <c r="E19" s="1"/>
  <c r="D20"/>
  <c r="K20" s="1"/>
  <c r="D21"/>
  <c r="K21" s="1"/>
  <c r="D22"/>
  <c r="K22" s="1"/>
  <c r="D23"/>
  <c r="E23" s="1"/>
  <c r="D24"/>
  <c r="E24" s="1"/>
  <c r="D25"/>
  <c r="K25" s="1"/>
  <c r="D42"/>
  <c r="E42" s="1"/>
  <c r="K26"/>
  <c r="K30"/>
  <c r="K43"/>
  <c r="K53"/>
  <c r="K69"/>
  <c r="E51"/>
  <c r="E35"/>
  <c r="E20"/>
  <c r="I11" i="37"/>
  <c r="I41"/>
  <c r="I35"/>
  <c r="I29"/>
  <c r="I23"/>
  <c r="I17"/>
  <c r="H41"/>
  <c r="H35"/>
  <c r="H29"/>
  <c r="H23"/>
  <c r="H17"/>
  <c r="H11"/>
  <c r="H47"/>
  <c r="G41"/>
  <c r="G35"/>
  <c r="G29"/>
  <c r="G23"/>
  <c r="G17"/>
  <c r="G11"/>
  <c r="F41"/>
  <c r="F35"/>
  <c r="F29"/>
  <c r="F23"/>
  <c r="F17"/>
  <c r="F11"/>
  <c r="F47" s="1"/>
  <c r="E41"/>
  <c r="E35"/>
  <c r="E29"/>
  <c r="E23"/>
  <c r="E17"/>
  <c r="E11"/>
  <c r="D41"/>
  <c r="D35"/>
  <c r="D29"/>
  <c r="J29" s="1"/>
  <c r="D23"/>
  <c r="J23" s="1"/>
  <c r="D17"/>
  <c r="D11"/>
  <c r="J11" s="1"/>
  <c r="K15" i="18"/>
  <c r="K16"/>
  <c r="K17"/>
  <c r="M17" s="1"/>
  <c r="N17" s="1"/>
  <c r="K18"/>
  <c r="K19"/>
  <c r="M19" s="1"/>
  <c r="K20"/>
  <c r="K21"/>
  <c r="M21" s="1"/>
  <c r="N21" s="1"/>
  <c r="K22"/>
  <c r="K23"/>
  <c r="M23" s="1"/>
  <c r="K24"/>
  <c r="K25"/>
  <c r="M25" s="1"/>
  <c r="N25" s="1"/>
  <c r="K26"/>
  <c r="K27"/>
  <c r="M27" s="1"/>
  <c r="K28"/>
  <c r="K29"/>
  <c r="M29" s="1"/>
  <c r="N29" s="1"/>
  <c r="K30"/>
  <c r="K31"/>
  <c r="M31" s="1"/>
  <c r="K32"/>
  <c r="K33"/>
  <c r="M33" s="1"/>
  <c r="N33" s="1"/>
  <c r="K34"/>
  <c r="K35"/>
  <c r="M35" s="1"/>
  <c r="K36"/>
  <c r="K37"/>
  <c r="M37" s="1"/>
  <c r="N37" s="1"/>
  <c r="K38"/>
  <c r="K39"/>
  <c r="M39" s="1"/>
  <c r="K40"/>
  <c r="K41"/>
  <c r="M41" s="1"/>
  <c r="N41" s="1"/>
  <c r="K42"/>
  <c r="K43"/>
  <c r="M43" s="1"/>
  <c r="K44"/>
  <c r="K45"/>
  <c r="M45" s="1"/>
  <c r="N45" s="1"/>
  <c r="K46"/>
  <c r="K47"/>
  <c r="M47" s="1"/>
  <c r="K48"/>
  <c r="K49"/>
  <c r="M49" s="1"/>
  <c r="N49" s="1"/>
  <c r="K50"/>
  <c r="K51"/>
  <c r="M51" s="1"/>
  <c r="K52"/>
  <c r="K53"/>
  <c r="M53" s="1"/>
  <c r="N53" s="1"/>
  <c r="K54"/>
  <c r="K55"/>
  <c r="M55" s="1"/>
  <c r="K56"/>
  <c r="K57"/>
  <c r="M57" s="1"/>
  <c r="N57" s="1"/>
  <c r="K58"/>
  <c r="K59"/>
  <c r="K60"/>
  <c r="K61"/>
  <c r="M61" s="1"/>
  <c r="N61" s="1"/>
  <c r="K62"/>
  <c r="K63"/>
  <c r="K64"/>
  <c r="K65"/>
  <c r="M65" s="1"/>
  <c r="N65" s="1"/>
  <c r="K66"/>
  <c r="K67"/>
  <c r="M67" s="1"/>
  <c r="K68"/>
  <c r="K69"/>
  <c r="M69" s="1"/>
  <c r="N69" s="1"/>
  <c r="K70"/>
  <c r="K71"/>
  <c r="M71" s="1"/>
  <c r="K72"/>
  <c r="K73"/>
  <c r="M73" s="1"/>
  <c r="N73" s="1"/>
  <c r="K74"/>
  <c r="K75"/>
  <c r="K76"/>
  <c r="K77"/>
  <c r="M77" s="1"/>
  <c r="N77" s="1"/>
  <c r="K78"/>
  <c r="K79"/>
  <c r="K80"/>
  <c r="K81"/>
  <c r="M81" s="1"/>
  <c r="K82"/>
  <c r="K83"/>
  <c r="M83" s="1"/>
  <c r="N83" s="1"/>
  <c r="K84"/>
  <c r="K85"/>
  <c r="M85" s="1"/>
  <c r="N85" s="1"/>
  <c r="K86"/>
  <c r="K87"/>
  <c r="M87" s="1"/>
  <c r="N87" s="1"/>
  <c r="K88"/>
  <c r="K89"/>
  <c r="M89" s="1"/>
  <c r="N89" s="1"/>
  <c r="K90"/>
  <c r="K91"/>
  <c r="K92"/>
  <c r="K93"/>
  <c r="M93" s="1"/>
  <c r="N93" s="1"/>
  <c r="K94"/>
  <c r="K95"/>
  <c r="K96"/>
  <c r="K97"/>
  <c r="M97" s="1"/>
  <c r="K98"/>
  <c r="K99"/>
  <c r="M99" s="1"/>
  <c r="N99" s="1"/>
  <c r="K100"/>
  <c r="K101"/>
  <c r="M101" s="1"/>
  <c r="N101" s="1"/>
  <c r="K102"/>
  <c r="K103"/>
  <c r="M103" s="1"/>
  <c r="N103" s="1"/>
  <c r="K104"/>
  <c r="K105"/>
  <c r="M105" s="1"/>
  <c r="N105" s="1"/>
  <c r="K14"/>
  <c r="L14"/>
  <c r="M14" s="1"/>
  <c r="N14" s="1"/>
  <c r="J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J15"/>
  <c r="M15"/>
  <c r="N15" s="1"/>
  <c r="J16"/>
  <c r="M16" s="1"/>
  <c r="N16" s="1"/>
  <c r="J17"/>
  <c r="J18"/>
  <c r="M18" s="1"/>
  <c r="N18" s="1"/>
  <c r="J19"/>
  <c r="J20"/>
  <c r="M20" s="1"/>
  <c r="N20" s="1"/>
  <c r="J21"/>
  <c r="J22"/>
  <c r="M22" s="1"/>
  <c r="N22" s="1"/>
  <c r="J23"/>
  <c r="J24"/>
  <c r="M24" s="1"/>
  <c r="N24" s="1"/>
  <c r="J25"/>
  <c r="J26"/>
  <c r="M26" s="1"/>
  <c r="N26" s="1"/>
  <c r="J27"/>
  <c r="J28"/>
  <c r="M28" s="1"/>
  <c r="N28" s="1"/>
  <c r="J29"/>
  <c r="J30"/>
  <c r="M30" s="1"/>
  <c r="N30" s="1"/>
  <c r="J31"/>
  <c r="J32"/>
  <c r="M32" s="1"/>
  <c r="N32" s="1"/>
  <c r="J33"/>
  <c r="J34"/>
  <c r="M34" s="1"/>
  <c r="N34" s="1"/>
  <c r="J35"/>
  <c r="J36"/>
  <c r="M36" s="1"/>
  <c r="N36" s="1"/>
  <c r="J37"/>
  <c r="J38"/>
  <c r="M38" s="1"/>
  <c r="N38" s="1"/>
  <c r="J39"/>
  <c r="J40"/>
  <c r="M40" s="1"/>
  <c r="N40" s="1"/>
  <c r="J41"/>
  <c r="J42"/>
  <c r="M42" s="1"/>
  <c r="N42" s="1"/>
  <c r="J43"/>
  <c r="J44"/>
  <c r="M44" s="1"/>
  <c r="N44" s="1"/>
  <c r="J45"/>
  <c r="J46"/>
  <c r="M46" s="1"/>
  <c r="N46" s="1"/>
  <c r="J47"/>
  <c r="J48"/>
  <c r="M48" s="1"/>
  <c r="N48" s="1"/>
  <c r="J49"/>
  <c r="J50"/>
  <c r="M50" s="1"/>
  <c r="N50" s="1"/>
  <c r="J51"/>
  <c r="J52"/>
  <c r="M52" s="1"/>
  <c r="N52" s="1"/>
  <c r="J53"/>
  <c r="J54"/>
  <c r="M54" s="1"/>
  <c r="N54" s="1"/>
  <c r="J55"/>
  <c r="J56"/>
  <c r="M56" s="1"/>
  <c r="N56" s="1"/>
  <c r="J57"/>
  <c r="J58"/>
  <c r="M58" s="1"/>
  <c r="N58" s="1"/>
  <c r="J59"/>
  <c r="M59" s="1"/>
  <c r="N59" s="1"/>
  <c r="J60"/>
  <c r="M60" s="1"/>
  <c r="N60" s="1"/>
  <c r="J61"/>
  <c r="J62"/>
  <c r="M62" s="1"/>
  <c r="N62" s="1"/>
  <c r="J63"/>
  <c r="M63" s="1"/>
  <c r="J64"/>
  <c r="M64" s="1"/>
  <c r="N64" s="1"/>
  <c r="J65"/>
  <c r="J66"/>
  <c r="M66" s="1"/>
  <c r="N66" s="1"/>
  <c r="J67"/>
  <c r="J68"/>
  <c r="M68" s="1"/>
  <c r="N68" s="1"/>
  <c r="J69"/>
  <c r="J70"/>
  <c r="M70" s="1"/>
  <c r="N70" s="1"/>
  <c r="J71"/>
  <c r="J72"/>
  <c r="M72" s="1"/>
  <c r="N72" s="1"/>
  <c r="J73"/>
  <c r="J74"/>
  <c r="M74" s="1"/>
  <c r="N74" s="1"/>
  <c r="J75"/>
  <c r="M75" s="1"/>
  <c r="N75" s="1"/>
  <c r="J76"/>
  <c r="M76" s="1"/>
  <c r="N76" s="1"/>
  <c r="J77"/>
  <c r="J78"/>
  <c r="M78" s="1"/>
  <c r="N78" s="1"/>
  <c r="J79"/>
  <c r="M79" s="1"/>
  <c r="N79" s="1"/>
  <c r="J80"/>
  <c r="M80" s="1"/>
  <c r="N80" s="1"/>
  <c r="J81"/>
  <c r="J82"/>
  <c r="M82" s="1"/>
  <c r="N82" s="1"/>
  <c r="J83"/>
  <c r="J84"/>
  <c r="M84" s="1"/>
  <c r="N84" s="1"/>
  <c r="J85"/>
  <c r="J86"/>
  <c r="M86" s="1"/>
  <c r="N86" s="1"/>
  <c r="J87"/>
  <c r="J88"/>
  <c r="M88" s="1"/>
  <c r="N88"/>
  <c r="J89"/>
  <c r="J90"/>
  <c r="M90" s="1"/>
  <c r="N90" s="1"/>
  <c r="J91"/>
  <c r="M91" s="1"/>
  <c r="N91" s="1"/>
  <c r="J92"/>
  <c r="J93"/>
  <c r="J94"/>
  <c r="M94" s="1"/>
  <c r="N94" s="1"/>
  <c r="J95"/>
  <c r="M95" s="1"/>
  <c r="N95" s="1"/>
  <c r="J96"/>
  <c r="M96" s="1"/>
  <c r="N96" s="1"/>
  <c r="J97"/>
  <c r="J98"/>
  <c r="M98" s="1"/>
  <c r="N98" s="1"/>
  <c r="J99"/>
  <c r="J100"/>
  <c r="M100" s="1"/>
  <c r="N100" s="1"/>
  <c r="J101"/>
  <c r="J102"/>
  <c r="M102" s="1"/>
  <c r="N102"/>
  <c r="J103"/>
  <c r="J104"/>
  <c r="M104" s="1"/>
  <c r="N104" s="1"/>
  <c r="J105"/>
  <c r="L106"/>
  <c r="N97"/>
  <c r="N81"/>
  <c r="N71"/>
  <c r="N67"/>
  <c r="N63"/>
  <c r="N55"/>
  <c r="N51"/>
  <c r="N47"/>
  <c r="N43"/>
  <c r="N39"/>
  <c r="N35"/>
  <c r="N31"/>
  <c r="N27"/>
  <c r="N23"/>
  <c r="N19"/>
  <c r="D22" i="33"/>
  <c r="E22"/>
  <c r="D21"/>
  <c r="E21"/>
  <c r="D20"/>
  <c r="K20"/>
  <c r="D14"/>
  <c r="K14"/>
  <c r="D19"/>
  <c r="E19"/>
  <c r="D40"/>
  <c r="E40"/>
  <c r="D38"/>
  <c r="K38"/>
  <c r="D13"/>
  <c r="K13" s="1"/>
  <c r="D12"/>
  <c r="E12" s="1"/>
  <c r="D17"/>
  <c r="D16"/>
  <c r="D18"/>
  <c r="D15"/>
  <c r="K15" s="1"/>
  <c r="D23"/>
  <c r="K23" s="1"/>
  <c r="D24"/>
  <c r="D27"/>
  <c r="D36"/>
  <c r="E36" s="1"/>
  <c r="D37"/>
  <c r="E37" s="1"/>
  <c r="D28"/>
  <c r="K40"/>
  <c r="D29"/>
  <c r="K29"/>
  <c r="D39"/>
  <c r="E39"/>
  <c r="D35"/>
  <c r="K35"/>
  <c r="E38"/>
  <c r="D30"/>
  <c r="D26"/>
  <c r="K26" s="1"/>
  <c r="D31"/>
  <c r="K31" s="1"/>
  <c r="D42"/>
  <c r="E42"/>
  <c r="K42"/>
  <c r="E29"/>
  <c r="D33"/>
  <c r="K39"/>
  <c r="E31"/>
  <c r="K33"/>
  <c r="E33"/>
  <c r="E20"/>
  <c r="I47" i="37"/>
  <c r="E15" i="33"/>
  <c r="K22"/>
  <c r="K37"/>
  <c r="K106" i="18"/>
  <c r="E47" i="37"/>
  <c r="G47"/>
  <c r="K21" i="33"/>
  <c r="J35" i="37"/>
  <c r="K12" i="33"/>
  <c r="J17" i="37"/>
  <c r="J41"/>
  <c r="E35" i="33"/>
  <c r="E14"/>
  <c r="E23"/>
  <c r="K19"/>
  <c r="K43"/>
  <c r="A7" s="1"/>
  <c r="E41" i="54" l="1"/>
  <c r="E40"/>
  <c r="E13" i="33"/>
  <c r="E17" i="54"/>
  <c r="N106" i="18"/>
  <c r="K17" i="33"/>
  <c r="E17"/>
  <c r="E30"/>
  <c r="K30"/>
  <c r="K27"/>
  <c r="E27"/>
  <c r="K18"/>
  <c r="E18"/>
  <c r="J106" i="18"/>
  <c r="M92"/>
  <c r="N92" s="1"/>
  <c r="E26" i="33"/>
  <c r="K36"/>
  <c r="K28"/>
  <c r="E28"/>
  <c r="E24"/>
  <c r="K24"/>
  <c r="K16"/>
  <c r="E16"/>
  <c r="D47" i="37"/>
  <c r="J47" s="1"/>
  <c r="K3" s="1"/>
  <c r="E22" i="54"/>
  <c r="E39"/>
  <c r="E52"/>
  <c r="E76"/>
  <c r="K75"/>
  <c r="K80"/>
  <c r="K81"/>
  <c r="E82"/>
  <c r="K84"/>
  <c r="E83"/>
  <c r="E71"/>
  <c r="K65"/>
  <c r="E66"/>
  <c r="E67"/>
  <c r="K64"/>
  <c r="K79"/>
  <c r="E78"/>
  <c r="K77"/>
  <c r="E72"/>
  <c r="E70"/>
  <c r="K74"/>
  <c r="E73"/>
  <c r="E25"/>
  <c r="K24"/>
  <c r="K23"/>
  <c r="E21"/>
  <c r="K19"/>
  <c r="K37"/>
  <c r="E36"/>
  <c r="K68"/>
  <c r="K62"/>
  <c r="E61"/>
  <c r="E57"/>
  <c r="E60"/>
  <c r="E59"/>
  <c r="E56"/>
  <c r="K55"/>
  <c r="K54"/>
  <c r="K63"/>
  <c r="K58"/>
  <c r="E49"/>
  <c r="E46"/>
  <c r="E50"/>
  <c r="E48"/>
  <c r="K45"/>
  <c r="E47"/>
  <c r="K44"/>
  <c r="K42"/>
  <c r="E38"/>
  <c r="E34"/>
  <c r="E33"/>
  <c r="E32"/>
  <c r="E31"/>
  <c r="K29"/>
  <c r="E28"/>
  <c r="K27"/>
  <c r="E86"/>
  <c r="K87"/>
  <c r="K88"/>
  <c r="K18"/>
  <c r="E16"/>
  <c r="K15"/>
  <c r="K14"/>
  <c r="E13"/>
  <c r="E12"/>
  <c r="K89" l="1"/>
  <c r="A7" s="1"/>
</calcChain>
</file>

<file path=xl/sharedStrings.xml><?xml version="1.0" encoding="utf-8"?>
<sst xmlns="http://schemas.openxmlformats.org/spreadsheetml/2006/main" count="626" uniqueCount="459">
  <si>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</si>
  <si>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</si>
  <si>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</si>
  <si>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</si>
  <si>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</si>
  <si>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</si>
  <si>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</si>
  <si>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</si>
  <si>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</si>
  <si>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</si>
  <si>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</si>
  <si>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family val="2"/>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</si>
  <si>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</si>
  <si>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</si>
  <si>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</si>
  <si>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</si>
  <si>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</si>
  <si>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</si>
  <si>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</si>
  <si>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</si>
  <si>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</si>
  <si>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</si>
  <si>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</si>
  <si>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</si>
  <si>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</si>
  <si>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</si>
  <si>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</si>
  <si>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</si>
  <si>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</si>
  <si>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</si>
  <si>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</si>
  <si>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</si>
  <si>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</si>
  <si>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</si>
  <si>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</si>
  <si>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</si>
  <si>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</si>
  <si>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</si>
  <si>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</si>
  <si>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</si>
  <si>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</si>
  <si>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</si>
  <si>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</si>
  <si>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</si>
  <si>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Definitions and Examples for Each Program Category and Budget Category</t>
  </si>
  <si>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</si>
  <si>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</si>
  <si>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</si>
  <si>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</si>
  <si>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Narrative of Proposed Plan for the Use of ARRA FFY 2009 ESEA Section 1003(a) School Improvement Funds</t>
  </si>
  <si>
    <t>Annual 1003(a) Funds</t>
  </si>
  <si>
    <t>ARRA 1003(a) Funds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</si>
  <si>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</si>
  <si>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Calibri"/>
        <family val="2"/>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</si>
  <si>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</si>
  <si>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</si>
  <si>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</si>
  <si>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</si>
  <si>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</si>
  <si>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</si>
  <si>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</si>
  <si>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</si>
  <si>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</si>
  <si>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</si>
  <si>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</si>
  <si>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</si>
  <si>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</si>
  <si>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</si>
  <si>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</si>
  <si>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</si>
  <si>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</si>
  <si>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</si>
  <si>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</si>
  <si>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</si>
  <si>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</si>
  <si>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</si>
  <si>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</si>
  <si>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</si>
  <si>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</si>
  <si>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</si>
  <si>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</si>
  <si>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</si>
  <si>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</si>
  <si>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</si>
  <si>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</si>
  <si>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</si>
  <si>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</si>
  <si>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</si>
  <si>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</si>
  <si>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</si>
  <si>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</si>
  <si>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</si>
  <si>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</si>
  <si>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</si>
  <si>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</si>
  <si>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</si>
  <si>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</si>
  <si>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</si>
  <si>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</si>
  <si>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</si>
  <si>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</si>
  <si>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</si>
  <si>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</si>
  <si>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</si>
  <si>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</si>
  <si>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</si>
  <si>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</si>
  <si>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</si>
  <si>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</si>
  <si>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</si>
  <si>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</si>
  <si>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</si>
  <si>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</si>
  <si>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</si>
  <si>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</si>
  <si>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</si>
  <si>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</si>
  <si>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</si>
  <si>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</si>
  <si>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</si>
  <si>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</si>
  <si>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</si>
  <si>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</si>
  <si>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</si>
  <si>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</si>
  <si>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</si>
  <si>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</si>
  <si>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</si>
  <si>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family val="2"/>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family val="2"/>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</si>
  <si>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</si>
  <si>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</si>
  <si>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</si>
  <si>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</si>
  <si>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</si>
  <si>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</si>
  <si>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</si>
  <si>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</si>
  <si>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</si>
  <si>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</si>
  <si>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</si>
  <si>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</si>
  <si>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</si>
  <si>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</si>
  <si>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</si>
  <si>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</si>
  <si>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</si>
  <si>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</si>
  <si>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</si>
  <si>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</si>
  <si>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</si>
  <si>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</si>
  <si>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</si>
  <si>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</si>
  <si>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</si>
  <si>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</si>
  <si>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</si>
  <si>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</si>
  <si>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</si>
  <si>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</si>
  <si>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</si>
  <si>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</si>
  <si>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</si>
  <si>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</si>
  <si>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</si>
  <si>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</si>
  <si>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</si>
  <si>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</si>
  <si>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</si>
  <si>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</si>
  <si>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</si>
  <si>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</si>
  <si>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</si>
  <si>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</si>
  <si>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</si>
  <si>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</si>
  <si>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</si>
  <si>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</si>
  <si>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</si>
  <si>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</si>
  <si>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</si>
  <si>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</si>
  <si>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</si>
  <si>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</si>
  <si>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</si>
  <si>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</si>
  <si>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</si>
  <si>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</si>
  <si>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</si>
  <si>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</si>
  <si>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</si>
  <si>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</si>
  <si>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</si>
  <si>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</si>
  <si>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</si>
  <si>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</si>
  <si>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</si>
  <si>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</si>
  <si>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</si>
  <si>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</si>
  <si>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</si>
  <si>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</si>
  <si>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</si>
  <si>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</si>
  <si>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</si>
  <si>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</si>
  <si>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</si>
  <si>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</si>
  <si>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</si>
  <si>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</si>
  <si>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</si>
  <si>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</si>
  <si>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</si>
  <si>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</si>
  <si>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</si>
  <si>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</si>
  <si>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</si>
  <si>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</si>
  <si>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</si>
  <si>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</si>
  <si>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</si>
  <si>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</si>
  <si>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</si>
  <si>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</si>
  <si>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</si>
  <si>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</si>
  <si>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</si>
  <si>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</si>
  <si>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</si>
  <si>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</si>
  <si>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</si>
  <si>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</si>
  <si>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</si>
  <si>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</si>
  <si>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</si>
  <si>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</si>
  <si>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</si>
  <si>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</si>
  <si>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</si>
  <si>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</si>
  <si>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</si>
  <si>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</si>
  <si>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family val="2"/>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</si>
  <si>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</si>
  <si>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</si>
  <si>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</si>
  <si>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</si>
  <si>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</si>
  <si>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</si>
  <si>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</si>
  <si>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</si>
  <si>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</si>
  <si>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Email address of primary contact provided</t>
  </si>
  <si>
    <t>Telephone number of primary contact provided</t>
  </si>
  <si>
    <t>Parental Involvement</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</si>
  <si>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</si>
  <si>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</si>
  <si>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</si>
  <si>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</si>
  <si>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</si>
  <si>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</si>
  <si>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</si>
  <si>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</si>
  <si>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</si>
  <si>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</si>
  <si>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</si>
  <si>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</si>
  <si>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</si>
  <si>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</si>
  <si>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</si>
  <si>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</si>
  <si>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</si>
  <si>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</si>
  <si>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</si>
  <si>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</si>
  <si>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t>Telephone number of additional contact provided</t>
  </si>
  <si>
    <t>Telephone number of LEA Executive Director provided</t>
  </si>
  <si>
    <t>Information and Certification (Worksheet/Tab 1)</t>
  </si>
  <si>
    <t>Assurances (Worksheet/Tab 2)</t>
  </si>
  <si>
    <t>Assurance 1</t>
  </si>
  <si>
    <t>Assurance 2</t>
  </si>
  <si>
    <t>Assurance 3</t>
  </si>
  <si>
    <t>Assurances: Title III, Part A Improvement Plan Addendum</t>
  </si>
  <si>
    <r>
      <rPr>
        <b/>
        <sz val="10"/>
        <rFont val="Calibri"/>
        <family val="2"/>
      </rPr>
      <t>English Language Proficiency (ELP) and State Content Standard</t>
    </r>
    <r>
      <rPr>
        <sz val="10"/>
        <rFont val="Calibri"/>
        <family val="2"/>
      </rPr>
      <t xml:space="preserve">s. Program addresses both (a) English language development in reading, writing, speaking, listening via the state adopted ELP standards and (b) State content standards; and
</t>
    </r>
  </si>
  <si>
    <t>IN GENERAL- Each Local Educational Agency (LEA) program for English Learners (EL) shall contain the following elements:</t>
  </si>
  <si>
    <r>
      <rPr>
        <b/>
        <sz val="10"/>
        <rFont val="Calibri"/>
        <family val="2"/>
      </rPr>
      <t>Collaboration with Stakeholders.</t>
    </r>
    <r>
      <rPr>
        <sz val="10"/>
        <rFont val="Calibri"/>
        <family val="2"/>
      </rPr>
      <t xml:space="preserve"> LEA works in consultation with teachers, researchers, school administrators, parents, and, where appropriate, other community organization such as institutes of higher education, education-related community groups, non-profits as the LEA develops and implements its Title III, Part A program.</t>
    </r>
  </si>
  <si>
    <t>Part 1: Local Educational Agency (LEA) Information</t>
  </si>
  <si>
    <t>Name of Primary LEA Contact for Title III, Part A Improvement Plan Addendum (IPA)</t>
  </si>
  <si>
    <t>Position Title of Primary LEA Contact for Title III, Part A IPA</t>
  </si>
  <si>
    <t>Email Address of Primary LEA Contact for Title III, Part A IPA</t>
  </si>
  <si>
    <t>Telephone Number of Primary LEA Contact for Title III, Part A IPA</t>
  </si>
  <si>
    <t>Name of Additional LEA Contact for Title III, Part A IPA</t>
  </si>
  <si>
    <t>Position Title of Additional LEA Contact for Title III, Part A IPA</t>
  </si>
  <si>
    <t>Email Address of Additional LEA Contact for Title III, Part A IPA</t>
  </si>
  <si>
    <t>Telephone Number of Additional LEA Contact for Title III, Part A IPA</t>
  </si>
  <si>
    <t>Name of Individual Certifying Title III, Part A IPA (Board Chairperson or Chancellor only)</t>
  </si>
  <si>
    <t>Title of Individual Certifying Title III, Part A IPA (Board Chairperson or Chancellor only)</t>
  </si>
  <si>
    <t>Signature of Individual Certifying Title III, Part A IPA</t>
  </si>
  <si>
    <t>Date Title III Improvement Plan Addendum (IPA) First Received:</t>
  </si>
  <si>
    <r>
      <rPr>
        <b/>
        <sz val="10"/>
        <rFont val="Calibri"/>
        <family val="2"/>
      </rPr>
      <t>Teacher English Fluency</t>
    </r>
    <r>
      <rPr>
        <sz val="10"/>
        <rFont val="Calibri"/>
        <family val="2"/>
      </rPr>
      <t>. Teachers involved in implementation of Title III, Part A program have demonstrated English fluency and fluency in other languages used for instruction;</t>
    </r>
  </si>
  <si>
    <t>Title III, Part A Improvement Plan Addendum</t>
  </si>
  <si>
    <t>Provide the information below.</t>
  </si>
  <si>
    <t>LEA's Bilingual Program(s)</t>
  </si>
  <si>
    <r>
      <rPr>
        <b/>
        <sz val="10"/>
        <rFont val="Calibri"/>
        <family val="2"/>
      </rPr>
      <t>ESL Pull-Out</t>
    </r>
    <r>
      <rPr>
        <sz val="10"/>
        <rFont val="Calibri"/>
        <family val="2"/>
      </rPr>
      <t>: ELLs are integrated in mainstream, English-only classrooms and pulled out for English language instruction in the context of the academic content.</t>
    </r>
  </si>
  <si>
    <r>
      <rPr>
        <b/>
        <sz val="10"/>
        <rFont val="Calibri"/>
        <family val="2"/>
      </rPr>
      <t>Two-Way Dual Language Immersion</t>
    </r>
    <r>
      <rPr>
        <sz val="10"/>
        <rFont val="Calibri"/>
        <family val="2"/>
      </rPr>
      <t>: ELLs and native English speakers receive academic content instruction in both the native language and English.</t>
    </r>
  </si>
  <si>
    <r>
      <t>Sheltered English Instruction</t>
    </r>
    <r>
      <rPr>
        <sz val="10"/>
        <rFont val="Calibri"/>
        <family val="2"/>
      </rPr>
      <t>: ELLs receive content instruction in English that incorporates objectives for English language development.</t>
    </r>
  </si>
  <si>
    <r>
      <t>Transitional Bilingual</t>
    </r>
    <r>
      <rPr>
        <sz val="10"/>
        <rFont val="Calibri"/>
        <family val="2"/>
      </rPr>
      <t xml:space="preserve">: ELLs from the same language background receive academic content instruction in their native language and are gradually transitioned </t>
    </r>
  </si>
  <si>
    <r>
      <t>Inclusion/Co-teaching</t>
    </r>
    <r>
      <rPr>
        <sz val="10"/>
        <rFont val="Calibri"/>
        <family val="2"/>
      </rPr>
      <t>:</t>
    </r>
    <r>
      <rPr>
        <b/>
        <sz val="10"/>
        <rFont val="Calibri"/>
        <family val="2"/>
      </rPr>
      <t xml:space="preserve"> </t>
    </r>
    <r>
      <rPr>
        <sz val="10"/>
        <rFont val="Calibri"/>
        <family val="2"/>
      </rPr>
      <t>ELLs receive integrated language and content instruction from ELL and general education teachers who co-teach in one classroom.</t>
    </r>
  </si>
  <si>
    <t>to English instruciton.</t>
  </si>
  <si>
    <t>Number of English Learners</t>
  </si>
  <si>
    <t>English Learners</t>
  </si>
  <si>
    <t>Number of Languages Spoken Other than English</t>
  </si>
  <si>
    <t>Title III, Part A Service Providers</t>
  </si>
  <si>
    <t>Number of ESL Teachers</t>
  </si>
  <si>
    <t>Number of Other EL Service Providers</t>
  </si>
  <si>
    <r>
      <rPr>
        <b/>
        <sz val="10"/>
        <color rgb="FFFF0000"/>
        <rFont val="Calibri"/>
        <family val="2"/>
      </rPr>
      <t>DCPS ONLY:</t>
    </r>
    <r>
      <rPr>
        <sz val="10"/>
        <rFont val="Calibri"/>
        <family val="2"/>
      </rPr>
      <t xml:space="preserve"> Number of Highly Qualified (HQ) ESL Teachers</t>
    </r>
  </si>
  <si>
    <t>I. LEA/CONSORTIUM PROFILE</t>
  </si>
  <si>
    <t>Complete applicable sections.</t>
  </si>
  <si>
    <t>AMAO 1</t>
  </si>
  <si>
    <t>AMAO 2</t>
  </si>
  <si>
    <t>AMAO 3</t>
  </si>
  <si>
    <t>Progress</t>
  </si>
  <si>
    <t>Attainment</t>
  </si>
  <si>
    <t>State Target</t>
  </si>
  <si>
    <t>(SY 2010 - 11)</t>
  </si>
  <si>
    <t>55% of students must make 0.6+ increase on ACCESS for ELs composite score</t>
  </si>
  <si>
    <t xml:space="preserve">14% of students must score of 5.0+ on ACCESS for ELs </t>
  </si>
  <si>
    <t>LEA/Consortium met AYP (70% Proficient) or safe harbor on DC CAS proficiency for the LEP/NEP subgroup</t>
  </si>
  <si>
    <t>Actual Performance</t>
  </si>
  <si>
    <t>Overall Analysis</t>
  </si>
  <si>
    <t>Analysis (Difference)</t>
  </si>
  <si>
    <t>II. ANALYSIS OF DATA: (A) Annual Measurable Acheivement Objectives (AMAOs)</t>
  </si>
  <si>
    <t>II. ANALYSIS OF DATA: (B) Current Program for English Learners (ELs)</t>
  </si>
  <si>
    <t>AMAO Alignment</t>
  </si>
  <si>
    <t>Expected Impact</t>
  </si>
  <si>
    <t>Accountability</t>
  </si>
  <si>
    <t>Progress Monitoring</t>
  </si>
  <si>
    <t>Identify applicable AMAO(s) that the activity is directly supporting or addressing. Provide a brief explanation.</t>
  </si>
  <si>
    <t>Describe how the activity is expected to improve student’s English proficiency and academic achievement.</t>
  </si>
  <si>
    <t>Identify the strengths of the activity.</t>
  </si>
  <si>
    <t>Strengths</t>
  </si>
  <si>
    <t>Area(s) of Concern</t>
  </si>
  <si>
    <t>Identify and describe the factors that prevented the LEA or consortium from achieving AMAO(s).</t>
  </si>
  <si>
    <t>III. ACTION PLAN</t>
  </si>
  <si>
    <t>Professional Development</t>
  </si>
  <si>
    <t>Provide the personnel who is(are) responsible for implementing the activity and the timeline to complete the activity.</t>
  </si>
  <si>
    <t>Explain how the activity will be monitored to ensure successful implementation.</t>
  </si>
  <si>
    <t>LEA Profile (Worksheet/Tab 3)</t>
  </si>
  <si>
    <t>LEA's Bilingual Program(s) - ESL Pullout</t>
  </si>
  <si>
    <t>LEA's Bilingual Program(s) - Two-Way Dual Language Immersion</t>
  </si>
  <si>
    <t>LEA's Bilingual Program(s) - Sheltered English Instruction</t>
  </si>
  <si>
    <t>LEA's Bilingual Program(s) - Inclusion/Co-teaching</t>
  </si>
  <si>
    <t>LEA's Bilingual Program(s) - Transitional Bilingual</t>
  </si>
  <si>
    <t>LEA's Bilingual Program(s) - Other</t>
  </si>
  <si>
    <t>English Learners - Number of English Learners</t>
  </si>
  <si>
    <t>English Learners - Number of Languages Spoken Other than English</t>
  </si>
  <si>
    <t>Title III, Part A Service Providers - Number of ESL Teachers</t>
  </si>
  <si>
    <t>Title III, Part A Service Providers - Number of Other EL Service Providers</t>
  </si>
  <si>
    <t>Title III, Part A Service Providers - DCPS ONLY: Number of Highly Qualified (HQ) ESL Teachers</t>
  </si>
  <si>
    <t>Analysis of Data - Part A (Worksheet/Tab 4)</t>
  </si>
  <si>
    <t>Actual Performance - AMAO 1, Progress</t>
  </si>
  <si>
    <t>Actual Performance - AMAO 2, Attainment</t>
  </si>
  <si>
    <t>Adequate Yearly Progress (AYP)</t>
  </si>
  <si>
    <t>Analysis (Difference) - AMAO 1, Progress</t>
  </si>
  <si>
    <t>Analysis (Difference) - AMAO 2, Attainment</t>
  </si>
  <si>
    <t>Actual Performance - AMAO 3, Adequate Yearly Progress (AYP)</t>
  </si>
  <si>
    <t>Analysis (Difference) - AMAO 3, Adequate Yearly Progress (AYP)</t>
  </si>
  <si>
    <t>Overall Analysis  - AMAO 1, Progress</t>
  </si>
  <si>
    <t>Overall Analysis  - AMAO 2, Attainment</t>
  </si>
  <si>
    <t>Overall Analysis  - AMAO 3, Adequate Yearly Progress (AYP)</t>
  </si>
  <si>
    <t>Analysis of Data - Part B (Worksheet/Tab 5)</t>
  </si>
  <si>
    <t>Instructional</t>
  </si>
  <si>
    <t>Educational Programs</t>
  </si>
  <si>
    <t>Educational Programs to Improve English Proficiency and Academic Achievement</t>
  </si>
  <si>
    <t>Instructional - Educational Programs</t>
  </si>
  <si>
    <t>Instructional - AMAO Alignment</t>
  </si>
  <si>
    <t>Instructional - Expected Impact</t>
  </si>
  <si>
    <t>Instructional - Area(s) of Concern</t>
  </si>
  <si>
    <t>Professional Development - Educational Programs</t>
  </si>
  <si>
    <t>Professional Development - AMAO Alignment</t>
  </si>
  <si>
    <t>Professional Development - Expected Impact</t>
  </si>
  <si>
    <t>Professional Development - Area(s) of Concern</t>
  </si>
  <si>
    <t>Parental Involvement - Educational Programs</t>
  </si>
  <si>
    <t>Parental Involvement - AMAO Alignment</t>
  </si>
  <si>
    <t>Parental Involvement - Expected Impact</t>
  </si>
  <si>
    <t>Parental Involvement- Area(s) of Concern</t>
  </si>
  <si>
    <t>Parental Involvement - Strengths</t>
  </si>
  <si>
    <t>Provide a brief description of the program or activity. Cite the scientific link or academic reference of the activity.</t>
  </si>
  <si>
    <t>Instructional - Accountability</t>
  </si>
  <si>
    <t>Instructional - Progress Monitoring</t>
  </si>
  <si>
    <t>Action Plan (Worksheet/Tab 6)</t>
  </si>
  <si>
    <t>Professional Development - Strengths</t>
  </si>
  <si>
    <t>Instructional - Strengths</t>
  </si>
  <si>
    <t>Professional Development - Accountability</t>
  </si>
  <si>
    <t>Parental Involvement - Accountability</t>
  </si>
  <si>
    <t>Professional Development - Progress Monitoring</t>
  </si>
  <si>
    <t>Parental Involvement - Progress Monitoring</t>
  </si>
  <si>
    <t xml:space="preserve">Title III, Section 3122(b) of Elementary and Secondary Education Act, No Child Left Behind holds eligible Local Educational Agencies (LEAs) accountable for meeting the annual measurable achievement objectives (AMAOs), including making adequate yearly progress for limited English proficient (LEP) children. If an LEA has failed to make progress toward meeting AMAO for 2 consecutive years, the LEA will be required to develop an improvement plan (IPA) to complement its existing Title III, Part A plan. 
The improvement plan shall specifically address the factors that prevented the LEA from achieving such objectives. In order to develop the addendum plan, the LEA should conduct an in-depth analysis that shall include a review of AMAO student achievement and outcome data, current English Learners (ELs) educational practices and programs, EL teacher professional development, and parent involvement. LEAs should then develop the IPA with input from teachers, researchers, school administrators, parents, and, where appropriate, other community organization such as institutes of higher education, education-related community groups, non-profits. The LEA should then identify and revise its original Title III, Part A Plan, as deemed necessary. All LEAs under this section must submit an addendum plan and revised Title III, Part A plan to OSSE for approval.
</t>
  </si>
  <si>
    <t>IV. NOTICE OF REVISIONS</t>
  </si>
  <si>
    <t>Title III, Plan A Revisions</t>
  </si>
  <si>
    <t>Notice of Revisions (Worksheet/Tab 7)</t>
  </si>
  <si>
    <t>Notice of Revisions - Instructional Programs</t>
  </si>
  <si>
    <t>Notice of Revisions - Professional Development</t>
  </si>
  <si>
    <t>Notice of Revisions - Parental Involvement</t>
  </si>
  <si>
    <r>
      <t>Other (</t>
    </r>
    <r>
      <rPr>
        <b/>
        <sz val="10"/>
        <color rgb="FFFF0000"/>
        <rFont val="Calibri"/>
        <family val="2"/>
      </rPr>
      <t>Please specify</t>
    </r>
    <r>
      <rPr>
        <b/>
        <sz val="10"/>
        <rFont val="Calibri"/>
        <family val="2"/>
      </rPr>
      <t>):</t>
    </r>
  </si>
  <si>
    <t>If applicable, identify any changes to current for English Learners. Otherwise, put "Not Applicable".</t>
  </si>
  <si>
    <t>LEA's Bilingual Program(s) - Other (Please specify)</t>
  </si>
  <si>
    <t>1200 First  Avenue, NE Washington DC, 20002</t>
  </si>
  <si>
    <t>202-442-5885</t>
  </si>
  <si>
    <t>Elba M Garcia</t>
  </si>
  <si>
    <t>Director, Office of Bilingual Education</t>
  </si>
  <si>
    <t>elba.garcia@dc.gov</t>
  </si>
  <si>
    <t>202-671-0750</t>
  </si>
  <si>
    <t xml:space="preserve"> Kaya Henderson</t>
  </si>
  <si>
    <t>Chancellor of the District of Columbia Public Schools</t>
  </si>
  <si>
    <t>181/200</t>
  </si>
  <si>
    <t>55.8% of DCPS ELLs made a .6+ on the Access for ELLs test in 2010</t>
  </si>
  <si>
    <t>DCPS performance was .8 greater than the target set by the State</t>
  </si>
  <si>
    <t>22.62% of DCPS ELLs attained English language proficiency with  a score of 5.0 or greater</t>
  </si>
  <si>
    <t>DCPS performance was 8.62 greater than the target set for attainment by the State</t>
  </si>
  <si>
    <t>ES Reading 42% (SH 49%)  ES Math 49% (SH 53%)      Secondary Reading 31% (SH 33%)                                       Secondary Math 45% (Met SH)</t>
  </si>
  <si>
    <t xml:space="preserve">ELLs in  ES missed the state targets by 7% and in math they were 4% points below the target. ELLs in  SS met the SH provision for math but missed the reading target by 2%. </t>
  </si>
  <si>
    <t xml:space="preserve">There is not a consistent monitoring of strategies used to support ELLs in general education classrooms across the district. </t>
  </si>
  <si>
    <t xml:space="preserve">Our on-site training is effective because it can be coupled with coaching and monitoring of the application of the strategies learned. The training provided by OBE is comprehensive and focuses on practice and application of strategies in addition to developing theoretical understanding which guide the instruction of ELLs.  The two cohorts are part of a larger system-wide goal of increasing the number of dually-certified teachers who serve ELLs. </t>
  </si>
  <si>
    <t>Not Applicable</t>
  </si>
  <si>
    <t>Not applicable</t>
  </si>
  <si>
    <t xml:space="preserve">OBE Instructional Team (Elba Garcia) </t>
  </si>
  <si>
    <t xml:space="preserve">DCPS provides all schools with interpretation services via the Language Line in over 100 languages.  This service is available 24 hours a day, 7 days a week.  This service helps to reduce the language barrier that sometimes keeps parents of ELLs from engaging in schools. </t>
  </si>
  <si>
    <t xml:space="preserve">Professional development will focus on increased student achievement in reading and math by provided teachers with content area knowledge and training in research-based methodologies for teaching reading and math.  General educators will learn research-based strategies for scaffolding content area instruction for ELLs to increase the academic achievement of ELLs. </t>
  </si>
  <si>
    <t>Teachers of ELLs will receive training in guided reading and in the Common Core Math Standards.  Additional afterschool workshops will be provided in strategies to teach reading and math to ELLs.  ESL teachers will also be provided funding to participate in math courses provided by local universities so they can better support ELLs as they attain the math standards.  We will continue to support general education teachers to take coursework in ESL strategies and second language acquisition at local universities and will continue to support the cohort of general education teachers working towards their ESL endorsement.</t>
  </si>
  <si>
    <t xml:space="preserve">                                Percent Proficient in Reading               Percent Proficient in Math                    Safe HarborTarget Reading                                  Safe Harbor Target Math
ES                            0.42                                                             0.49                                                            0.49                                                                          0.53
Secondary             0.31                                                             0.45                                                            0.33                                                                          0.44
                                                                                                                                                                                                                                                                                                                                       DCPS met state targets for progress and attainment for English language proficiency (AMAO 1 and AMAO 2) based on the Access for ELLs data for 2010. However, ELLs did not meet the targets for reading and math for ELLs in elementary schools and for reading in secondary schools. The data indicate that the language development programs implemented in DCPS are effective in increasing ELLs' English language proficiency.  However, ELLs are lagging in their academic performance at the both the elementary and secondary levels.  Given the fact that DCPS met the targets for progress and attainment, the rest of this report will reflect DCPS efforts in increasing academic achievement of ELL as measured by the DCCAS. This test will only reflect achievement in the testing grade levels of 3-8 and 10th. Because DCPS is a large LEA, this plan will speak of DCPS schools as a whole and will name specific schools if necessary.</t>
  </si>
  <si>
    <t>These professional development opportunities focuses on increasing teacher's use of instructional strategies included in the Sheltered Instruction Observation Protocol that lead to increased academic achievement for ELLs specifically targeting AMAO 3.</t>
  </si>
  <si>
    <t xml:space="preserve">Continue providing instructional support as in the past year and in agreement with the LEA Consolidated Application for the upcoming year. Work closely with the IMPACT Team and the instructional coaches in schools that need to increase their academic achievement of the ELL subgroup. This year we plan to provide stronger guidance about hours of service and teacher collaboration.  DCPS will update the secondary curriculum for ELLs to align more closely with the CCSS.  Materials will be provided for all secondary ESL classes. </t>
  </si>
  <si>
    <t xml:space="preserve">Evaluate the effectiveness of interventions programs such as READ 180, System 44 and Imagine Learning to ensure their impact in increasing academic achievement of ELLs.  New materials for ESL courses provided will align with CCSS and WIDA standards.  Through coaching which targets the needs of ELLs, general educators will be better equipped to support ELLs as they attain CCSS.  </t>
  </si>
  <si>
    <t xml:space="preserve">The professional development provided is based on elements of the Sheltered Instruction Observation Protocol and on research in reading and math instruction for ELLs performed by CAL.  These research-based approaches provide teachers with strategies for increasing the academic achievement of ELLs.  The two cohorts which lead to endorsement in ESL will support ELLs in bilingual programs at the elementary level, the secondary program will focus on expanding  secondary sheltered instruction programs. </t>
  </si>
  <si>
    <t xml:space="preserve">OBE will maintain records of the general education teachers who received an endorsement license in ESL.  Evaluate impact of professional development activities through teacher surveys. </t>
  </si>
  <si>
    <t xml:space="preserve">Ensure parents are aware of the educational programs at each school and provide interpretation and translation support so that the parents have information about parental involvement opportunities/workshops available to them and afterschool programs available for their children.  OBE will support community-based organization to provide training for parents of ELLs and after-school and/or summer academic support for ELLs. </t>
  </si>
  <si>
    <t>The more parents are aware of the academic expectations for their students, they better they will be able to support their children's language and academic progress and ensure they fully participate in all available academic programs, including those offered during the school day and those after school.</t>
  </si>
  <si>
    <t xml:space="preserve">1) Intake Center will hand out the CCSS guides for parents as part of the Orientation Process.  
2) OBE will support schools that have parent coordinators to ensure ELL parents are included by allowing them to request funding for specific activities as delineated in the LEA Application. 3) OBE will continue to support schools by providing translation or interpretation services to inform parents of workshops/information/opportunities that will enhance the academic achievement of their children
</t>
  </si>
  <si>
    <t>1) Intake and Assessmnet Center (Marsella Herran)                                                                      2) Parent Coordinators at each school               3) Language Access Liaison at each school and Ivy Chaine</t>
  </si>
  <si>
    <t>Jocelyn Basley</t>
  </si>
  <si>
    <t>Deputy Chief, Office of Federal Programs and Grants</t>
  </si>
  <si>
    <t>Jocely.Basley@dc.gov</t>
  </si>
  <si>
    <t>202-442-5155</t>
  </si>
  <si>
    <t>ESL teachers work with ELL student primarily to build academic language and background knowledge to prepare ELL for participation in academic content area classes, while the TLF helps to equip general education teachers with strategies for serving all students, including ELLs. OBE will revise current monitoring guidance,  and will develop a system for verification of the implementation of th enew monitoring tool which includes greater input from the general education teacher.</t>
  </si>
  <si>
    <t xml:space="preserve">By targeting on strengthening teaching through the implementation of the TLF, DCPS will ensure that teachers provide instruction that is both appropriate and scaffolds as well as challenging.  By revising the monitoring guidelines of ELL students that exited the ELL program and are now mainstream and providing extra tools to gen ed teacher, we expect that academic attainment of ELLs and former ELLs will improve.  </t>
  </si>
  <si>
    <t>The instructional approach described supports ELL achievement in reading and math with the goal of meeting AYP targets addressed in AMAO 3.</t>
  </si>
  <si>
    <t xml:space="preserve">The professional development provided will based on elements of the Sheltered Instruction Observation Protocol and on research in reading instruction for ELLs performed by CAL.  These research-based approaches provide teachers with strategies for increasing the academic achievement of ELLs.  The two cohorts which lead to endorsement in ESL will support ELLs in bilingual programs at the elementary level; the secondary program will focus on expanding  secondary sheltered instruction programs. </t>
  </si>
  <si>
    <t xml:space="preserve"> DCPS adopted its Teaching and Learning Framework which increases the rigor of instruction and provides teachers with a larger repertoire of strategies to differentiate instruction. DCPS Teaching and Learning Framework includes strategies for differentiation as well as strategies for working towards higher order thinking skills with all students. The elements of the Teaching and Learning Framework align with research-based strategies for supporting ELLs such as Specially Designed Academic Instruction in English (SDAIE). Newly revised monitoring guidelines and procedures will systematically assist in capturing the academic growth/or additioan need of recently exited ELLs.</t>
  </si>
  <si>
    <t>Teachers and schools who participate in training on working with ELLs are largely self-selected.  There is not a system in place to ensure that teachers in schools that are not meeting AMAO target 3 receive training in strategies for working with ELLs. OBE will make an additional effort to create on-site PD specifically for schools that did not meet the AMAO targets and that consult with the principals and teachers on the best posible time to ensure maximum participation from staff. One dedicated full time PD specialist/trainer will be hired to improve PD offerings.</t>
  </si>
  <si>
    <t>DCPS provided on-site training in strategies for working with Language Learners at the following schools: Bancroft, Barnard, CHEC, Thomson, and Powell. DCPS also will offere training for teachers working with ELLs in cooperative learning, SDAIE, mathematics instruction, bi-literacy, methods for teaching reading to ELLs, and academic language development. In addition, DCPS will continue supporting two cohorts for general educators working with ELLs to support them in pursuing coursework which will lead to attainment of an ESL endorsement.</t>
  </si>
  <si>
    <t>It is hard to track all parental involvement activities at each of the 90+ buildings who serve ELLs.  We tend to support schools with large populations of ELLs when the ones with smaller numbers might need the most support in welcoming and serving ELL students and keeping their families informed and engaged. Parents are not completely aware of the consequences and weight given to the standardized tests. OBE will work on preparing a set of guidelines geared to including LCD parents in the school community which will include training on the use of the Language Line for all school employees.</t>
  </si>
  <si>
    <t xml:space="preserve">With the guidelines and interpretation services, parents will better understand the DCPS educational system and how it is the same or different from what they experience in their own country.  This knowledge helps parents to advocate for their children and to better support their academic progress at home.  </t>
  </si>
  <si>
    <t>The more parents are aware of the academic expectations for their students, the better they will be able to  support their children's language and academic progress and ensure they fully participate in all available academic programs, including those offered during the school day and those after school.</t>
  </si>
  <si>
    <t>DCPS provided support to parents at targeted elementary schools that serve large numbers of ELLs through the Telling' Stories Project provided by Teaching for Change.  DCPS also supported parent workshops provided by the Vietnamese American Community Service Center. DCPS also provided training for registrars and school staff on the use of the language line and provides of translation and interpretation services for parents/families.  The new guidelines will assist schools increase parental involvement.</t>
  </si>
  <si>
    <t>We would work in conjunction with the IMPACT Team to ensure that general education teachers working with ELLs receive support in implementing the Teaching and Learning Framework and are able to support ELLs in their academic growth/ OBE Instructional Unit will continue to offer Instructional support for schools and implement additional guidance about inclusionary practices in ESL.. Monitoring guidelines will be out late November.</t>
  </si>
  <si>
    <t>IMPACT TEAM/Instructional Coaches (Tovah)                                                                                    OBE Instructional Team (Elba Garcia) and Data team (Margaret Miller)</t>
  </si>
  <si>
    <t>The focus on strengthening teaching through the implementation of the TLF will ensure that teachers provide instruction that is both appropriate and scaffolded as well as challenging.  This approach should increase ELL academic attainment.  Monitoring guidelines will also increade the gen ed teachers awareness of the former ELLs students and help track their academic progress.</t>
  </si>
  <si>
    <t>1) Number of Guides distributed                          2) Email parent coordinators  with a request for funding for parental activities and keep a record of requests funded 3) Keep records of schools' requests for translation and interpretation.</t>
  </si>
  <si>
    <t>With the increased emphasis of offereing additional on-site PD to schools that did not meet AMAO targets, we will like to increase the .5 ELL Teacher Trainer on our LEA Consolidated Application to a full time position. The LEA Consolidation will be amended.</t>
  </si>
</sst>
</file>

<file path=xl/styles.xml><?xml version="1.0" encoding="utf-8"?>
<styleSheet xmlns="http://schemas.openxmlformats.org/spreadsheetml/2006/main">
  <numFmts count="2">
    <numFmt numFmtId="44" formatCode="_(&quot;$&quot;* #,##0.00_);_(&quot;$&quot;* \(#,##0.00\);_(&quot;$&quot;* &quot;-&quot;??_);_(@_)"/>
    <numFmt numFmtId="164" formatCode="mm/dd/yy;@"/>
  </numFmts>
  <fonts count="43">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amily val="2"/>
    </font>
    <font>
      <b/>
      <sz val="14"/>
      <color theme="0"/>
      <name val="Calibri"/>
      <family val="2"/>
    </font>
    <font>
      <sz val="14"/>
      <name val="Calibri"/>
      <family val="2"/>
    </font>
    <font>
      <b/>
      <sz val="11"/>
      <color rgb="FFFF0000"/>
      <name val="Calibri"/>
      <family val="2"/>
    </font>
    <font>
      <b/>
      <u/>
      <sz val="11"/>
      <color indexed="10"/>
      <name val="Calibri"/>
      <family val="2"/>
    </font>
    <font>
      <b/>
      <sz val="11"/>
      <color indexed="10"/>
      <name val="Calibri"/>
      <family val="2"/>
    </font>
    <font>
      <u/>
      <sz val="11"/>
      <color indexed="56"/>
      <name val="Calibri"/>
      <family val="2"/>
    </font>
    <font>
      <b/>
      <sz val="10"/>
      <color rgb="FFFF0000"/>
      <name val="Calibri"/>
      <family val="2"/>
    </font>
    <font>
      <b/>
      <sz val="10"/>
      <color theme="0"/>
      <name val="Calibri"/>
      <family val="2"/>
    </font>
    <font>
      <b/>
      <sz val="11"/>
      <color theme="0"/>
      <name val="Calibri"/>
      <family val="2"/>
    </font>
    <font>
      <sz val="10"/>
      <color theme="0"/>
      <name val="Calibri"/>
      <family val="2"/>
    </font>
  </fonts>
  <fills count="26">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00000"/>
        <bgColor indexed="64"/>
      </patternFill>
    </fill>
    <fill>
      <patternFill patternType="solid">
        <fgColor theme="3"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top style="medium">
        <color rgb="FFFF0000"/>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top style="hair">
        <color indexed="64"/>
      </top>
      <bottom/>
      <diagonal/>
    </border>
    <border>
      <left style="double">
        <color indexed="64"/>
      </left>
      <right style="double">
        <color indexed="64"/>
      </right>
      <top style="hair">
        <color indexed="64"/>
      </top>
      <bottom/>
      <diagonal/>
    </border>
    <border>
      <left/>
      <right/>
      <top style="hair">
        <color indexed="64"/>
      </top>
      <bottom/>
      <diagonal/>
    </border>
    <border>
      <left/>
      <right style="double">
        <color indexed="64"/>
      </right>
      <top style="hair">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705">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10" xfId="0" applyFont="1" applyFill="1" applyBorder="1" applyAlignment="1" applyProtection="1">
      <alignment horizontal="center" shrinkToFit="1"/>
    </xf>
    <xf numFmtId="0" fontId="32" fillId="0" borderId="0" xfId="0" applyFont="1" applyProtection="1"/>
    <xf numFmtId="0" fontId="32" fillId="0" borderId="0" xfId="5" applyFont="1" applyProtection="1"/>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5"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3" fillId="17" borderId="0" xfId="0" applyFont="1" applyFill="1" applyAlignment="1" applyProtection="1">
      <alignment horizontal="left" indent="8"/>
    </xf>
    <xf numFmtId="0" fontId="1" fillId="17" borderId="0" xfId="0" applyFont="1" applyFill="1" applyProtection="1"/>
    <xf numFmtId="0" fontId="2" fillId="21" borderId="0" xfId="0" applyFont="1" applyFill="1" applyBorder="1" applyAlignment="1" applyProtection="1">
      <alignment horizontal="left" vertical="top" wrapText="1" shrinkToFit="1"/>
      <protection locked="0"/>
    </xf>
    <xf numFmtId="0" fontId="42" fillId="17" borderId="0" xfId="0" applyFont="1" applyFill="1" applyProtection="1"/>
    <xf numFmtId="0" fontId="2" fillId="17" borderId="4" xfId="0" applyFont="1" applyFill="1" applyBorder="1" applyAlignment="1" applyProtection="1">
      <alignment vertical="top" wrapText="1" shrinkToFit="1"/>
      <protection locked="0"/>
    </xf>
    <xf numFmtId="0" fontId="2" fillId="17" borderId="5" xfId="0" applyFont="1" applyFill="1" applyBorder="1" applyAlignment="1" applyProtection="1">
      <alignment vertical="top" wrapText="1" shrinkToFit="1"/>
      <protection locked="0"/>
    </xf>
    <xf numFmtId="0" fontId="2" fillId="17" borderId="6" xfId="0" applyFont="1" applyFill="1" applyBorder="1" applyAlignment="1" applyProtection="1">
      <alignment vertical="top" wrapText="1" shrinkToFit="1"/>
      <protection locked="0"/>
    </xf>
    <xf numFmtId="0" fontId="2" fillId="17" borderId="3" xfId="0" applyFont="1" applyFill="1" applyBorder="1" applyAlignment="1" applyProtection="1">
      <alignment vertical="top" wrapText="1" shrinkToFit="1"/>
      <protection locked="0"/>
    </xf>
    <xf numFmtId="0" fontId="32" fillId="17" borderId="0" xfId="0" applyFont="1" applyFill="1" applyProtection="1"/>
    <xf numFmtId="0" fontId="2" fillId="17" borderId="2" xfId="0" applyFont="1" applyFill="1" applyBorder="1" applyAlignment="1" applyProtection="1">
      <alignment vertical="top" wrapText="1" shrinkToFit="1"/>
      <protection locked="0"/>
    </xf>
    <xf numFmtId="0" fontId="42" fillId="17" borderId="3" xfId="0" applyFont="1" applyFill="1" applyBorder="1" applyProtection="1"/>
    <xf numFmtId="0" fontId="32" fillId="17" borderId="3" xfId="0" applyFont="1" applyFill="1" applyBorder="1" applyProtection="1"/>
    <xf numFmtId="0" fontId="32" fillId="0" borderId="3" xfId="0" applyFont="1" applyBorder="1" applyProtection="1"/>
    <xf numFmtId="0" fontId="1" fillId="25" borderId="0" xfId="5" applyFill="1" applyAlignment="1" applyProtection="1">
      <alignment wrapText="1"/>
    </xf>
    <xf numFmtId="0" fontId="32" fillId="25" borderId="0" xfId="5" applyFont="1" applyFill="1" applyProtection="1"/>
    <xf numFmtId="0" fontId="2" fillId="25" borderId="0" xfId="5" applyFont="1" applyFill="1" applyAlignment="1" applyProtection="1">
      <alignment horizontal="center" wrapText="1"/>
    </xf>
    <xf numFmtId="0" fontId="1" fillId="25" borderId="0" xfId="5" applyFill="1" applyBorder="1" applyAlignment="1" applyProtection="1">
      <alignment wrapText="1"/>
    </xf>
    <xf numFmtId="0" fontId="2" fillId="17" borderId="20" xfId="0" applyFont="1" applyFill="1" applyBorder="1" applyAlignment="1" applyProtection="1">
      <alignment vertical="top" wrapText="1" shrinkToFit="1"/>
    </xf>
    <xf numFmtId="0" fontId="2" fillId="17" borderId="8" xfId="0" applyFont="1" applyFill="1" applyBorder="1" applyAlignment="1" applyProtection="1">
      <alignment vertical="top" wrapText="1" shrinkToFit="1"/>
    </xf>
    <xf numFmtId="0" fontId="2" fillId="17" borderId="21" xfId="0" applyFont="1" applyFill="1" applyBorder="1" applyAlignment="1" applyProtection="1">
      <alignment vertical="top" wrapText="1" shrinkToFit="1"/>
    </xf>
    <xf numFmtId="0" fontId="2" fillId="17" borderId="2" xfId="0" applyFont="1" applyFill="1" applyBorder="1" applyAlignment="1" applyProtection="1">
      <alignment vertical="top" wrapText="1" shrinkToFit="1"/>
    </xf>
    <xf numFmtId="0" fontId="2" fillId="24" borderId="90" xfId="0" applyFont="1" applyFill="1" applyBorder="1" applyAlignment="1" applyProtection="1">
      <alignment vertical="top" wrapText="1" shrinkToFit="1"/>
    </xf>
    <xf numFmtId="0" fontId="2" fillId="17" borderId="3" xfId="0" applyFont="1" applyFill="1" applyBorder="1" applyAlignment="1" applyProtection="1">
      <alignment vertical="top" wrapText="1" shrinkToFit="1"/>
    </xf>
    <xf numFmtId="0" fontId="2" fillId="24" borderId="91" xfId="0" applyFont="1" applyFill="1" applyBorder="1" applyAlignment="1" applyProtection="1">
      <alignment vertical="top" wrapText="1" shrinkToFit="1"/>
    </xf>
    <xf numFmtId="0" fontId="0" fillId="0" borderId="0" xfId="0" applyProtection="1"/>
    <xf numFmtId="0" fontId="2" fillId="17" borderId="4" xfId="0" applyFont="1" applyFill="1" applyBorder="1" applyAlignment="1" applyProtection="1">
      <alignment vertical="top" wrapText="1" shrinkToFit="1"/>
    </xf>
    <xf numFmtId="0" fontId="2" fillId="17" borderId="5" xfId="0" applyFont="1" applyFill="1" applyBorder="1" applyAlignment="1" applyProtection="1">
      <alignment vertical="top" wrapText="1" shrinkToFit="1"/>
    </xf>
    <xf numFmtId="0" fontId="2" fillId="17" borderId="6" xfId="0" applyFont="1" applyFill="1" applyBorder="1" applyAlignment="1" applyProtection="1">
      <alignment vertical="top" wrapText="1" shrinkToFit="1"/>
    </xf>
    <xf numFmtId="0" fontId="40" fillId="17" borderId="8" xfId="0" applyFont="1" applyFill="1" applyBorder="1" applyAlignment="1" applyProtection="1">
      <alignment vertical="top" wrapText="1" shrinkToFit="1"/>
    </xf>
    <xf numFmtId="0" fontId="40" fillId="17" borderId="21" xfId="0" applyFont="1" applyFill="1" applyBorder="1" applyAlignment="1" applyProtection="1">
      <alignment vertical="top" wrapText="1" shrinkToFit="1"/>
    </xf>
    <xf numFmtId="0" fontId="2" fillId="17" borderId="94" xfId="0" applyFont="1" applyFill="1" applyBorder="1" applyAlignment="1" applyProtection="1">
      <alignment vertical="top" wrapText="1" shrinkToFit="1"/>
    </xf>
    <xf numFmtId="0" fontId="2" fillId="20" borderId="91" xfId="0" applyFont="1" applyFill="1" applyBorder="1" applyAlignment="1" applyProtection="1">
      <alignment vertical="top" wrapText="1" shrinkToFit="1"/>
    </xf>
    <xf numFmtId="0" fontId="2" fillId="20" borderId="92" xfId="0" applyFont="1" applyFill="1" applyBorder="1" applyAlignment="1" applyProtection="1">
      <alignment vertical="top" wrapText="1" shrinkToFit="1"/>
    </xf>
    <xf numFmtId="0" fontId="2" fillId="23" borderId="20" xfId="0" applyFont="1" applyFill="1" applyBorder="1" applyAlignment="1" applyProtection="1">
      <alignment horizontal="left" vertical="top" wrapText="1" shrinkToFit="1"/>
    </xf>
    <xf numFmtId="0" fontId="2" fillId="23" borderId="8" xfId="0" applyFont="1" applyFill="1" applyBorder="1" applyAlignment="1" applyProtection="1">
      <alignment horizontal="left" vertical="top" wrapText="1" shrinkToFit="1"/>
    </xf>
    <xf numFmtId="0" fontId="2" fillId="23" borderId="21" xfId="0" applyFont="1" applyFill="1" applyBorder="1" applyAlignment="1" applyProtection="1">
      <alignment horizontal="left" vertical="top" wrapText="1" shrinkToFit="1"/>
    </xf>
    <xf numFmtId="0" fontId="2" fillId="23" borderId="2" xfId="0" applyFont="1" applyFill="1" applyBorder="1" applyAlignment="1" applyProtection="1">
      <alignment horizontal="left" vertical="top" wrapText="1" shrinkToFit="1"/>
    </xf>
    <xf numFmtId="0" fontId="2" fillId="23" borderId="0" xfId="0" applyFont="1" applyFill="1" applyBorder="1" applyAlignment="1" applyProtection="1">
      <alignment horizontal="left" vertical="top" wrapText="1" shrinkToFit="1"/>
    </xf>
    <xf numFmtId="0" fontId="2" fillId="23" borderId="3" xfId="0" applyFont="1" applyFill="1" applyBorder="1" applyAlignment="1" applyProtection="1">
      <alignment horizontal="left" vertical="top" wrapText="1" shrinkToFit="1"/>
    </xf>
    <xf numFmtId="0" fontId="2" fillId="23" borderId="3" xfId="0" applyFont="1" applyFill="1" applyBorder="1" applyAlignment="1" applyProtection="1">
      <alignment vertical="top" wrapText="1" shrinkToFit="1"/>
    </xf>
    <xf numFmtId="0" fontId="2" fillId="23" borderId="22" xfId="0" applyFont="1" applyFill="1" applyBorder="1" applyAlignment="1" applyProtection="1">
      <alignment horizontal="left" vertical="top" wrapText="1" shrinkToFit="1"/>
    </xf>
    <xf numFmtId="0" fontId="2" fillId="23" borderId="13" xfId="0" applyFont="1" applyFill="1" applyBorder="1" applyAlignment="1" applyProtection="1">
      <alignment horizontal="left" vertical="top" wrapText="1" shrinkToFit="1"/>
    </xf>
    <xf numFmtId="0" fontId="2" fillId="23" borderId="23" xfId="0" applyFont="1" applyFill="1" applyBorder="1" applyAlignment="1" applyProtection="1">
      <alignment horizontal="left" vertical="top" wrapText="1" shrinkToFit="1"/>
    </xf>
    <xf numFmtId="0" fontId="0" fillId="0" borderId="1" xfId="0" applyBorder="1" applyAlignment="1" applyProtection="1">
      <alignment horizontal="center"/>
    </xf>
    <xf numFmtId="0" fontId="1" fillId="0" borderId="0" xfId="0" applyFont="1" applyFill="1" applyBorder="1" applyAlignment="1" applyProtection="1">
      <alignment horizontal="center" vertical="top" shrinkToFit="1"/>
    </xf>
    <xf numFmtId="0" fontId="0" fillId="0" borderId="0" xfId="0" applyBorder="1" applyAlignment="1" applyProtection="1">
      <alignment horizontal="center"/>
    </xf>
    <xf numFmtId="3" fontId="2" fillId="21" borderId="0" xfId="0" applyNumberFormat="1" applyFont="1" applyFill="1" applyBorder="1" applyAlignment="1" applyProtection="1">
      <alignment horizontal="left" vertical="top" wrapText="1" shrinkToFit="1"/>
      <protection locked="0"/>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0" xfId="0"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1" fillId="2" borderId="11" xfId="0" applyFont="1" applyFill="1" applyBorder="1" applyAlignment="1" applyProtection="1">
      <alignment wrapText="1" shrinkToFit="1"/>
    </xf>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wrapText="1"/>
      <protection locked="0"/>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7" fillId="5" borderId="1" xfId="0" applyFont="1" applyFill="1" applyBorder="1" applyAlignment="1" applyProtection="1">
      <alignment horizontal="left" vertical="top" wrapText="1"/>
    </xf>
    <xf numFmtId="0" fontId="1" fillId="23" borderId="30" xfId="5" applyFont="1" applyFill="1" applyBorder="1" applyAlignment="1" applyProtection="1">
      <alignment horizontal="left" vertical="top" wrapText="1"/>
      <protection locked="0"/>
    </xf>
    <xf numFmtId="0" fontId="32" fillId="23" borderId="1" xfId="5" applyFont="1" applyFill="1" applyBorder="1" applyAlignment="1" applyProtection="1">
      <alignment horizontal="left" vertical="top" wrapText="1"/>
      <protection locked="0"/>
    </xf>
    <xf numFmtId="0" fontId="32" fillId="23" borderId="32" xfId="5" applyFont="1" applyFill="1" applyBorder="1" applyAlignment="1" applyProtection="1">
      <alignment horizontal="left" vertical="top" wrapText="1"/>
      <protection locked="0"/>
    </xf>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2" fillId="21" borderId="41" xfId="5" applyFont="1" applyFill="1" applyBorder="1" applyProtection="1"/>
    <xf numFmtId="0" fontId="2" fillId="21" borderId="42" xfId="5" applyFont="1" applyFill="1" applyBorder="1" applyProtection="1"/>
    <xf numFmtId="0" fontId="2" fillId="21" borderId="43" xfId="5" applyFont="1" applyFill="1" applyBorder="1" applyProtection="1"/>
    <xf numFmtId="0" fontId="2" fillId="21" borderId="30" xfId="5" applyFont="1" applyFill="1" applyBorder="1" applyProtection="1"/>
    <xf numFmtId="0" fontId="2" fillId="21" borderId="1" xfId="5" applyFont="1" applyFill="1" applyBorder="1" applyProtection="1"/>
    <xf numFmtId="0" fontId="2" fillId="21" borderId="32" xfId="5" applyFont="1" applyFill="1" applyBorder="1" applyProtection="1"/>
    <xf numFmtId="0" fontId="10" fillId="23" borderId="30" xfId="3" applyFill="1" applyBorder="1" applyAlignment="1" applyProtection="1">
      <alignment horizontal="left" vertical="top" wrapText="1"/>
      <protection locked="0"/>
    </xf>
    <xf numFmtId="49" fontId="1" fillId="23" borderId="71" xfId="5" applyNumberFormat="1" applyFont="1" applyFill="1" applyBorder="1" applyAlignment="1" applyProtection="1">
      <alignment horizontal="left" vertical="top" wrapText="1"/>
      <protection locked="0"/>
    </xf>
    <xf numFmtId="49" fontId="32" fillId="23" borderId="72" xfId="5" applyNumberFormat="1" applyFont="1" applyFill="1" applyBorder="1" applyAlignment="1" applyProtection="1">
      <alignment horizontal="left" vertical="top" wrapText="1"/>
      <protection locked="0"/>
    </xf>
    <xf numFmtId="49" fontId="32" fillId="23" borderId="73" xfId="5" applyNumberFormat="1" applyFont="1" applyFill="1" applyBorder="1" applyAlignment="1" applyProtection="1">
      <alignment horizontal="left" vertical="top" wrapText="1"/>
      <protection locked="0"/>
    </xf>
    <xf numFmtId="0" fontId="1" fillId="23" borderId="71" xfId="5" applyFont="1" applyFill="1" applyBorder="1" applyAlignment="1" applyProtection="1">
      <alignment horizontal="left" vertical="top" wrapText="1"/>
      <protection locked="0"/>
    </xf>
    <xf numFmtId="0" fontId="32" fillId="23" borderId="72" xfId="5" applyFont="1" applyFill="1" applyBorder="1" applyAlignment="1" applyProtection="1">
      <alignment horizontal="left" vertical="top" wrapText="1"/>
      <protection locked="0"/>
    </xf>
    <xf numFmtId="0" fontId="32" fillId="23" borderId="73" xfId="5" applyFont="1" applyFill="1" applyBorder="1" applyAlignment="1" applyProtection="1">
      <alignment horizontal="left" vertical="top" wrapText="1"/>
      <protection locked="0"/>
    </xf>
    <xf numFmtId="0" fontId="2" fillId="21" borderId="74" xfId="5" applyFont="1" applyFill="1" applyBorder="1" applyProtection="1"/>
    <xf numFmtId="0" fontId="1" fillId="23" borderId="75" xfId="5" applyFont="1" applyFill="1" applyBorder="1" applyAlignment="1" applyProtection="1">
      <alignment horizontal="left" vertical="top" wrapText="1"/>
      <protection locked="0"/>
    </xf>
    <xf numFmtId="0" fontId="2" fillId="21" borderId="75" xfId="5" applyFont="1" applyFill="1" applyBorder="1" applyProtection="1"/>
    <xf numFmtId="0" fontId="10" fillId="23" borderId="75" xfId="3" applyFill="1" applyBorder="1" applyAlignment="1" applyProtection="1">
      <alignment horizontal="left" vertical="top" wrapText="1"/>
      <protection locked="0"/>
    </xf>
    <xf numFmtId="0" fontId="2" fillId="21" borderId="27" xfId="5" applyFont="1" applyFill="1" applyBorder="1" applyProtection="1"/>
    <xf numFmtId="0" fontId="2" fillId="21" borderId="28" xfId="5" applyFont="1" applyFill="1" applyBorder="1" applyProtection="1"/>
    <xf numFmtId="0" fontId="2" fillId="21" borderId="29" xfId="5" applyFont="1" applyFill="1" applyBorder="1" applyProtection="1"/>
    <xf numFmtId="0" fontId="2" fillId="21" borderId="76" xfId="5" applyFont="1" applyFill="1" applyBorder="1" applyProtection="1"/>
    <xf numFmtId="0" fontId="1" fillId="23" borderId="77" xfId="5" applyFont="1" applyFill="1" applyBorder="1" applyAlignment="1" applyProtection="1">
      <alignment horizontal="left" vertical="top" wrapText="1"/>
      <protection locked="0"/>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2" fillId="21" borderId="14" xfId="5" applyFont="1" applyFill="1" applyBorder="1" applyProtection="1"/>
    <xf numFmtId="0" fontId="32" fillId="23" borderId="31" xfId="5" applyFont="1" applyFill="1" applyBorder="1" applyAlignment="1" applyProtection="1">
      <alignment horizontal="left" vertical="top" wrapText="1"/>
    </xf>
    <xf numFmtId="0" fontId="32" fillId="23" borderId="1" xfId="5" applyFont="1" applyFill="1" applyBorder="1" applyAlignment="1" applyProtection="1">
      <alignment horizontal="left" vertical="top" wrapText="1"/>
    </xf>
    <xf numFmtId="0" fontId="32" fillId="23" borderId="32" xfId="5" applyFont="1" applyFill="1" applyBorder="1" applyAlignment="1" applyProtection="1">
      <alignment horizontal="left" vertical="top" wrapText="1"/>
    </xf>
    <xf numFmtId="0" fontId="7" fillId="0" borderId="0" xfId="5" applyFont="1" applyBorder="1" applyAlignment="1" applyProtection="1">
      <alignment horizontal="center" wrapText="1"/>
    </xf>
    <xf numFmtId="0" fontId="1" fillId="0" borderId="0" xfId="5" applyBorder="1" applyProtection="1"/>
    <xf numFmtId="0" fontId="32" fillId="23" borderId="78" xfId="5" applyFont="1" applyFill="1" applyBorder="1" applyAlignment="1" applyProtection="1">
      <alignment horizontal="left" vertical="top" wrapText="1"/>
    </xf>
    <xf numFmtId="0" fontId="32" fillId="23" borderId="72" xfId="5" applyFont="1" applyFill="1" applyBorder="1" applyAlignment="1" applyProtection="1">
      <alignment horizontal="left" vertical="top" wrapText="1"/>
    </xf>
    <xf numFmtId="0" fontId="32" fillId="23" borderId="73" xfId="5" applyFont="1" applyFill="1" applyBorder="1" applyAlignment="1" applyProtection="1">
      <alignment horizontal="left" vertical="top" wrapText="1"/>
    </xf>
    <xf numFmtId="0" fontId="35" fillId="2" borderId="24" xfId="5" applyFont="1" applyFill="1" applyBorder="1" applyAlignment="1" applyProtection="1">
      <alignment horizontal="center" vertical="center" wrapText="1"/>
    </xf>
    <xf numFmtId="0" fontId="35" fillId="2" borderId="25" xfId="5" applyFont="1" applyFill="1" applyBorder="1" applyAlignment="1" applyProtection="1">
      <alignment horizontal="center" vertical="center" wrapText="1"/>
    </xf>
    <xf numFmtId="0" fontId="35" fillId="2" borderId="26" xfId="5" applyFont="1" applyFill="1" applyBorder="1" applyAlignment="1" applyProtection="1">
      <alignment horizontal="center" vertical="center" wrapText="1"/>
    </xf>
    <xf numFmtId="0" fontId="35" fillId="2" borderId="2" xfId="5" applyFont="1" applyFill="1" applyBorder="1" applyAlignment="1" applyProtection="1">
      <alignment horizontal="center" vertical="center" wrapText="1"/>
    </xf>
    <xf numFmtId="0" fontId="35" fillId="2" borderId="0" xfId="5" applyFont="1" applyFill="1" applyBorder="1" applyAlignment="1" applyProtection="1">
      <alignment horizontal="center" vertical="center" wrapText="1"/>
    </xf>
    <xf numFmtId="0" fontId="35" fillId="2" borderId="3" xfId="5" applyFont="1" applyFill="1" applyBorder="1" applyAlignment="1" applyProtection="1">
      <alignment horizontal="center" vertical="center" wrapText="1"/>
    </xf>
    <xf numFmtId="0" fontId="35" fillId="2" borderId="4" xfId="5" applyFont="1" applyFill="1" applyBorder="1" applyAlignment="1" applyProtection="1">
      <alignment horizontal="center" vertical="center" wrapText="1"/>
    </xf>
    <xf numFmtId="0" fontId="35" fillId="2" borderId="5" xfId="5" applyFont="1" applyFill="1" applyBorder="1" applyAlignment="1" applyProtection="1">
      <alignment horizontal="center" vertical="center" wrapText="1"/>
    </xf>
    <xf numFmtId="0" fontId="35" fillId="2" borderId="6" xfId="5" applyFont="1" applyFill="1" applyBorder="1" applyAlignment="1" applyProtection="1">
      <alignment horizontal="center" vertical="center" wrapText="1"/>
    </xf>
    <xf numFmtId="0" fontId="1" fillId="22" borderId="79" xfId="5" applyFont="1" applyFill="1" applyBorder="1" applyAlignment="1" applyProtection="1">
      <alignment horizontal="left" vertical="top" wrapText="1"/>
    </xf>
    <xf numFmtId="0" fontId="32" fillId="22" borderId="80" xfId="5" applyFont="1" applyFill="1" applyBorder="1" applyAlignment="1" applyProtection="1">
      <alignment horizontal="left" vertical="top" wrapText="1"/>
    </xf>
    <xf numFmtId="164" fontId="32" fillId="22" borderId="80" xfId="5" applyNumberFormat="1" applyFont="1" applyFill="1" applyBorder="1" applyAlignment="1" applyProtection="1">
      <alignment horizontal="right" vertical="top" wrapText="1"/>
    </xf>
    <xf numFmtId="164" fontId="32" fillId="22" borderId="81" xfId="5" applyNumberFormat="1" applyFont="1" applyFill="1" applyBorder="1" applyAlignment="1" applyProtection="1">
      <alignment horizontal="right" vertical="top" wrapText="1"/>
    </xf>
    <xf numFmtId="0" fontId="1" fillId="2" borderId="0" xfId="0" applyFont="1" applyFill="1" applyBorder="1" applyAlignment="1" applyProtection="1">
      <alignment horizontal="left" vertical="top"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0" fillId="2" borderId="0" xfId="0" applyFont="1" applyFill="1" applyBorder="1" applyAlignment="1" applyProtection="1">
      <alignment horizontal="left" vertical="top" wrapText="1" shrinkToFit="1"/>
    </xf>
    <xf numFmtId="0" fontId="0" fillId="2" borderId="11" xfId="0" applyFont="1" applyFill="1" applyBorder="1" applyAlignment="1" applyProtection="1">
      <alignment horizontal="left" vertical="top" wrapText="1" shrinkToFi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1" fillId="2" borderId="11" xfId="0" applyFont="1" applyFill="1" applyBorder="1" applyAlignment="1" applyProtection="1">
      <alignment vertical="top" wrapText="1" shrinkToFi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44" fontId="5" fillId="0" borderId="1" xfId="1" applyFont="1" applyFill="1" applyBorder="1" applyAlignment="1">
      <alignment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 fillId="2" borderId="1" xfId="5" applyFont="1" applyFill="1" applyBorder="1" applyAlignment="1" applyProtection="1">
      <alignment shrinkToFit="1"/>
    </xf>
    <xf numFmtId="0" fontId="1" fillId="5" borderId="1" xfId="5" applyFont="1" applyFill="1" applyBorder="1" applyAlignment="1" applyProtection="1">
      <alignment vertical="center"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2" fillId="23" borderId="2" xfId="0" applyFont="1" applyFill="1" applyBorder="1" applyAlignment="1" applyProtection="1">
      <alignment horizontal="left" vertical="top" wrapText="1" shrinkToFit="1"/>
    </xf>
    <xf numFmtId="0" fontId="2" fillId="23" borderId="0" xfId="0" applyFont="1" applyFill="1" applyBorder="1" applyAlignment="1" applyProtection="1">
      <alignment horizontal="left" vertical="top" wrapText="1" shrinkToFit="1"/>
    </xf>
    <xf numFmtId="0" fontId="1" fillId="23" borderId="0" xfId="0" applyFont="1" applyFill="1" applyBorder="1" applyAlignment="1" applyProtection="1">
      <alignment horizontal="left" vertical="top" wrapText="1" shrinkToFit="1"/>
    </xf>
    <xf numFmtId="0" fontId="2" fillId="23" borderId="3" xfId="0" applyFont="1" applyFill="1" applyBorder="1" applyAlignment="1" applyProtection="1">
      <alignment horizontal="left" vertical="top" wrapText="1" shrinkToFit="1"/>
    </xf>
    <xf numFmtId="0" fontId="1" fillId="21" borderId="82" xfId="0" applyFont="1" applyFill="1" applyBorder="1" applyAlignment="1" applyProtection="1">
      <alignment horizontal="left" vertical="top" wrapText="1" shrinkToFit="1"/>
      <protection locked="0"/>
    </xf>
    <xf numFmtId="0" fontId="1" fillId="23" borderId="3" xfId="0" applyFont="1" applyFill="1" applyBorder="1" applyAlignment="1" applyProtection="1">
      <alignment horizontal="left" vertical="top" wrapText="1" shrinkToFit="1"/>
    </xf>
    <xf numFmtId="0" fontId="33" fillId="12" borderId="24" xfId="0" applyFont="1" applyFill="1" applyBorder="1" applyAlignment="1" applyProtection="1">
      <alignment horizontal="center" vertical="center" wrapText="1" shrinkToFit="1"/>
    </xf>
    <xf numFmtId="0" fontId="33" fillId="12" borderId="25" xfId="0" applyFont="1" applyFill="1" applyBorder="1" applyAlignment="1" applyProtection="1">
      <alignment horizontal="center" vertical="center" wrapText="1" shrinkToFit="1"/>
    </xf>
    <xf numFmtId="0" fontId="33" fillId="12" borderId="26" xfId="0" applyFont="1" applyFill="1" applyBorder="1" applyAlignment="1" applyProtection="1">
      <alignment horizontal="center" vertical="center" wrapText="1" shrinkToFit="1"/>
    </xf>
    <xf numFmtId="0" fontId="33" fillId="12" borderId="2" xfId="0" applyFont="1" applyFill="1" applyBorder="1" applyAlignment="1" applyProtection="1">
      <alignment horizontal="center" vertical="center" wrapText="1" shrinkToFit="1"/>
    </xf>
    <xf numFmtId="0" fontId="33" fillId="12" borderId="0" xfId="0" applyFont="1" applyFill="1" applyBorder="1" applyAlignment="1" applyProtection="1">
      <alignment horizontal="center" vertical="center" wrapText="1" shrinkToFit="1"/>
    </xf>
    <xf numFmtId="0" fontId="33"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1" fillId="17" borderId="0" xfId="0" applyFont="1" applyFill="1" applyBorder="1" applyAlignment="1" applyProtection="1">
      <alignment horizontal="left" vertical="top" wrapText="1" shrinkToFit="1"/>
    </xf>
    <xf numFmtId="0" fontId="32" fillId="17" borderId="0"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1" fillId="20" borderId="8"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4" fillId="17" borderId="44" xfId="0" applyFont="1" applyFill="1" applyBorder="1" applyAlignment="1" applyProtection="1">
      <alignment horizontal="center" vertical="top" wrapText="1" shrinkToFit="1"/>
    </xf>
    <xf numFmtId="0" fontId="34" fillId="17" borderId="63" xfId="0" applyFont="1" applyFill="1" applyBorder="1" applyAlignment="1" applyProtection="1">
      <alignment horizontal="center" vertical="top" wrapText="1" shrinkToFit="1"/>
    </xf>
    <xf numFmtId="0" fontId="34" fillId="17" borderId="64" xfId="0" applyFont="1" applyFill="1" applyBorder="1" applyAlignment="1" applyProtection="1">
      <alignment horizontal="center" vertical="top" wrapText="1" shrinkToFit="1"/>
    </xf>
    <xf numFmtId="0" fontId="34" fillId="17" borderId="46" xfId="0" applyFont="1" applyFill="1" applyBorder="1" applyAlignment="1" applyProtection="1">
      <alignment horizontal="center" vertical="top" wrapText="1" shrinkToFit="1"/>
    </xf>
    <xf numFmtId="0" fontId="34" fillId="17" borderId="0" xfId="0" applyFont="1" applyFill="1" applyBorder="1" applyAlignment="1" applyProtection="1">
      <alignment horizontal="center" vertical="top" wrapText="1" shrinkToFit="1"/>
    </xf>
    <xf numFmtId="0" fontId="34" fillId="17" borderId="3" xfId="0" applyFont="1" applyFill="1" applyBorder="1" applyAlignment="1" applyProtection="1">
      <alignment horizontal="center" vertical="top" wrapText="1" shrinkToFit="1"/>
    </xf>
    <xf numFmtId="0" fontId="2" fillId="17" borderId="94" xfId="0" applyFont="1" applyFill="1" applyBorder="1" applyAlignment="1" applyProtection="1">
      <alignment horizontal="left" vertical="center" wrapText="1" shrinkToFit="1"/>
    </xf>
    <xf numFmtId="0" fontId="1" fillId="23" borderId="83" xfId="0" applyFont="1" applyFill="1" applyBorder="1" applyAlignment="1" applyProtection="1">
      <alignment horizontal="center" vertical="center" wrapText="1" shrinkToFit="1"/>
      <protection locked="0"/>
    </xf>
    <xf numFmtId="0" fontId="1" fillId="23" borderId="84" xfId="0" applyFont="1" applyFill="1" applyBorder="1" applyAlignment="1" applyProtection="1">
      <alignment horizontal="center" vertical="center" wrapText="1" shrinkToFit="1"/>
      <protection locked="0"/>
    </xf>
    <xf numFmtId="0" fontId="1" fillId="23" borderId="85" xfId="0" applyFont="1" applyFill="1" applyBorder="1" applyAlignment="1" applyProtection="1">
      <alignment horizontal="center" vertical="center" wrapText="1" shrinkToFit="1"/>
      <protection locked="0"/>
    </xf>
    <xf numFmtId="0" fontId="1" fillId="23" borderId="93" xfId="0" applyFont="1" applyFill="1" applyBorder="1" applyAlignment="1" applyProtection="1">
      <alignment horizontal="center" vertical="center" wrapText="1" shrinkToFit="1"/>
      <protection locked="0"/>
    </xf>
    <xf numFmtId="0" fontId="1" fillId="23" borderId="0" xfId="0" applyFont="1" applyFill="1" applyBorder="1" applyAlignment="1" applyProtection="1">
      <alignment horizontal="center" vertical="center" wrapText="1" shrinkToFit="1"/>
      <protection locked="0"/>
    </xf>
    <xf numFmtId="0" fontId="1" fillId="23" borderId="94" xfId="0" applyFont="1" applyFill="1" applyBorder="1" applyAlignment="1" applyProtection="1">
      <alignment horizontal="center" vertical="center" wrapText="1" shrinkToFit="1"/>
      <protection locked="0"/>
    </xf>
    <xf numFmtId="0" fontId="1" fillId="23" borderId="96" xfId="0" applyFont="1" applyFill="1" applyBorder="1" applyAlignment="1" applyProtection="1">
      <alignment horizontal="center" vertical="center" wrapText="1" shrinkToFit="1"/>
      <protection locked="0"/>
    </xf>
    <xf numFmtId="0" fontId="1" fillId="23" borderId="82" xfId="0" applyFont="1" applyFill="1" applyBorder="1" applyAlignment="1" applyProtection="1">
      <alignment horizontal="center" vertical="center" wrapText="1" shrinkToFit="1"/>
      <protection locked="0"/>
    </xf>
    <xf numFmtId="0" fontId="1" fillId="23" borderId="97" xfId="0" applyFont="1" applyFill="1" applyBorder="1" applyAlignment="1" applyProtection="1">
      <alignment horizontal="center" vertical="center" wrapText="1" shrinkToFit="1"/>
      <protection locked="0"/>
    </xf>
    <xf numFmtId="0" fontId="1" fillId="23" borderId="99" xfId="0" applyFont="1" applyFill="1" applyBorder="1" applyAlignment="1" applyProtection="1">
      <alignment horizontal="center" vertical="center" wrapText="1" shrinkToFit="1"/>
      <protection locked="0"/>
    </xf>
    <xf numFmtId="0" fontId="1" fillId="23" borderId="101" xfId="0" applyFont="1" applyFill="1" applyBorder="1" applyAlignment="1" applyProtection="1">
      <alignment horizontal="center" vertical="center" wrapText="1" shrinkToFit="1"/>
      <protection locked="0"/>
    </xf>
    <xf numFmtId="0" fontId="1" fillId="23" borderId="102" xfId="0" applyFont="1" applyFill="1" applyBorder="1" applyAlignment="1" applyProtection="1">
      <alignment horizontal="center" vertical="center" wrapText="1" shrinkToFit="1"/>
      <protection locked="0"/>
    </xf>
    <xf numFmtId="0" fontId="2" fillId="20" borderId="90" xfId="0" applyFont="1" applyFill="1" applyBorder="1" applyAlignment="1" applyProtection="1">
      <alignment horizontal="left" vertical="center" wrapText="1" shrinkToFit="1"/>
    </xf>
    <xf numFmtId="0" fontId="2" fillId="20" borderId="91" xfId="0" applyFont="1" applyFill="1" applyBorder="1" applyAlignment="1" applyProtection="1">
      <alignment horizontal="left" vertical="center" wrapText="1" shrinkToFit="1"/>
    </xf>
    <xf numFmtId="0" fontId="2" fillId="20" borderId="98" xfId="0" applyFont="1" applyFill="1" applyBorder="1" applyAlignment="1" applyProtection="1">
      <alignment horizontal="left" vertical="center" wrapText="1" shrinkToFit="1"/>
    </xf>
    <xf numFmtId="0" fontId="2" fillId="20" borderId="100" xfId="0" applyFont="1" applyFill="1" applyBorder="1" applyAlignment="1" applyProtection="1">
      <alignment horizontal="left" vertical="center" wrapText="1" shrinkToFit="1"/>
    </xf>
    <xf numFmtId="0" fontId="1" fillId="23" borderId="83" xfId="0" applyFont="1" applyFill="1" applyBorder="1" applyAlignment="1" applyProtection="1">
      <alignment horizontal="left" vertical="top" wrapText="1" shrinkToFit="1"/>
      <protection locked="0"/>
    </xf>
    <xf numFmtId="0" fontId="1" fillId="23" borderId="84" xfId="0" applyFont="1" applyFill="1" applyBorder="1" applyAlignment="1" applyProtection="1">
      <alignment horizontal="left" vertical="top" wrapText="1" shrinkToFit="1"/>
      <protection locked="0"/>
    </xf>
    <xf numFmtId="0" fontId="1" fillId="23" borderId="85" xfId="0" applyFont="1" applyFill="1" applyBorder="1" applyAlignment="1" applyProtection="1">
      <alignment horizontal="left" vertical="top" wrapText="1" shrinkToFit="1"/>
      <protection locked="0"/>
    </xf>
    <xf numFmtId="0" fontId="1" fillId="23" borderId="93" xfId="0" applyFont="1" applyFill="1" applyBorder="1" applyAlignment="1" applyProtection="1">
      <alignment horizontal="left" vertical="top" wrapText="1" shrinkToFit="1"/>
      <protection locked="0"/>
    </xf>
    <xf numFmtId="0" fontId="1" fillId="23" borderId="0" xfId="0" applyFont="1" applyFill="1" applyBorder="1" applyAlignment="1" applyProtection="1">
      <alignment horizontal="left" vertical="top" wrapText="1" shrinkToFit="1"/>
      <protection locked="0"/>
    </xf>
    <xf numFmtId="0" fontId="1" fillId="23" borderId="94" xfId="0" applyFont="1" applyFill="1" applyBorder="1" applyAlignment="1" applyProtection="1">
      <alignment horizontal="left" vertical="top" wrapText="1" shrinkToFit="1"/>
      <protection locked="0"/>
    </xf>
    <xf numFmtId="0" fontId="1" fillId="23" borderId="86" xfId="0" applyFont="1" applyFill="1" applyBorder="1" applyAlignment="1" applyProtection="1">
      <alignment horizontal="left" vertical="top" wrapText="1" shrinkToFit="1"/>
      <protection locked="0"/>
    </xf>
    <xf numFmtId="0" fontId="1" fillId="23" borderId="87" xfId="0" applyFont="1" applyFill="1" applyBorder="1" applyAlignment="1" applyProtection="1">
      <alignment horizontal="left" vertical="top" wrapText="1" shrinkToFit="1"/>
      <protection locked="0"/>
    </xf>
    <xf numFmtId="0" fontId="1" fillId="23" borderId="88" xfId="0" applyFont="1" applyFill="1" applyBorder="1" applyAlignment="1" applyProtection="1">
      <alignment horizontal="left" vertical="top" wrapText="1" shrinkToFit="1"/>
      <protection locked="0"/>
    </xf>
    <xf numFmtId="0" fontId="1" fillId="20" borderId="83" xfId="0" applyFont="1" applyFill="1" applyBorder="1" applyAlignment="1" applyProtection="1">
      <alignment horizontal="left" vertical="top" wrapText="1" shrinkToFit="1"/>
    </xf>
    <xf numFmtId="0" fontId="1" fillId="20" borderId="84" xfId="0" applyFont="1" applyFill="1" applyBorder="1" applyAlignment="1" applyProtection="1">
      <alignment horizontal="left" vertical="top" wrapText="1" shrinkToFit="1"/>
    </xf>
    <xf numFmtId="0" fontId="1" fillId="20" borderId="85" xfId="0" applyFont="1" applyFill="1" applyBorder="1" applyAlignment="1" applyProtection="1">
      <alignment horizontal="left" vertical="top" wrapText="1" shrinkToFit="1"/>
    </xf>
    <xf numFmtId="0" fontId="1" fillId="20" borderId="86" xfId="0" applyFont="1" applyFill="1" applyBorder="1" applyAlignment="1" applyProtection="1">
      <alignment horizontal="left" vertical="top" wrapText="1" shrinkToFit="1"/>
    </xf>
    <xf numFmtId="0" fontId="1" fillId="20" borderId="87" xfId="0" applyFont="1" applyFill="1" applyBorder="1" applyAlignment="1" applyProtection="1">
      <alignment horizontal="left" vertical="top" wrapText="1" shrinkToFit="1"/>
    </xf>
    <xf numFmtId="0" fontId="1" fillId="20" borderId="88" xfId="0" applyFont="1" applyFill="1" applyBorder="1" applyAlignment="1" applyProtection="1">
      <alignment horizontal="left" vertical="top" wrapText="1" shrinkToFit="1"/>
    </xf>
    <xf numFmtId="0" fontId="2" fillId="20" borderId="92" xfId="0" applyFont="1" applyFill="1" applyBorder="1" applyAlignment="1" applyProtection="1">
      <alignment horizontal="left" vertical="center" wrapText="1" shrinkToFit="1"/>
    </xf>
    <xf numFmtId="0" fontId="1" fillId="20" borderId="93" xfId="0" applyFont="1" applyFill="1" applyBorder="1" applyAlignment="1" applyProtection="1">
      <alignment horizontal="left" vertical="top" wrapText="1" shrinkToFit="1"/>
    </xf>
    <xf numFmtId="0" fontId="1" fillId="20" borderId="0" xfId="0" applyFont="1" applyFill="1" applyBorder="1" applyAlignment="1" applyProtection="1">
      <alignment horizontal="left" vertical="top" wrapText="1" shrinkToFit="1"/>
    </xf>
    <xf numFmtId="0" fontId="1" fillId="20" borderId="94" xfId="0" applyFont="1" applyFill="1" applyBorder="1" applyAlignment="1" applyProtection="1">
      <alignment horizontal="left" vertical="top" wrapText="1" shrinkToFit="1"/>
    </xf>
    <xf numFmtId="0" fontId="41" fillId="24" borderId="83" xfId="0" applyFont="1" applyFill="1" applyBorder="1" applyAlignment="1" applyProtection="1">
      <alignment horizontal="center" vertical="top" wrapText="1" shrinkToFit="1"/>
    </xf>
    <xf numFmtId="0" fontId="41" fillId="24" borderId="84" xfId="0" applyFont="1" applyFill="1" applyBorder="1" applyAlignment="1" applyProtection="1">
      <alignment horizontal="center" vertical="top" wrapText="1" shrinkToFit="1"/>
    </xf>
    <xf numFmtId="0" fontId="41" fillId="24" borderId="85" xfId="0" applyFont="1" applyFill="1" applyBorder="1" applyAlignment="1" applyProtection="1">
      <alignment horizontal="center" vertical="top" wrapText="1" shrinkToFit="1"/>
    </xf>
    <xf numFmtId="0" fontId="41" fillId="24" borderId="93" xfId="0" applyFont="1" applyFill="1" applyBorder="1" applyAlignment="1" applyProtection="1">
      <alignment horizontal="center" vertical="top" wrapText="1" shrinkToFit="1"/>
    </xf>
    <xf numFmtId="0" fontId="41" fillId="24" borderId="0" xfId="0" applyFont="1" applyFill="1" applyBorder="1" applyAlignment="1" applyProtection="1">
      <alignment horizontal="center" vertical="top" wrapText="1" shrinkToFit="1"/>
    </xf>
    <xf numFmtId="0" fontId="41" fillId="24" borderId="94" xfId="0" applyFont="1" applyFill="1" applyBorder="1" applyAlignment="1" applyProtection="1">
      <alignment horizontal="center" vertical="top" wrapText="1" shrinkToFit="1"/>
    </xf>
    <xf numFmtId="0" fontId="41" fillId="24" borderId="96" xfId="0" applyFont="1" applyFill="1" applyBorder="1" applyAlignment="1" applyProtection="1">
      <alignment horizontal="center" vertical="top" wrapText="1" shrinkToFit="1"/>
    </xf>
    <xf numFmtId="0" fontId="41" fillId="24" borderId="82" xfId="0" applyFont="1" applyFill="1" applyBorder="1" applyAlignment="1" applyProtection="1">
      <alignment horizontal="center" vertical="top" wrapText="1" shrinkToFit="1"/>
    </xf>
    <xf numFmtId="0" fontId="41" fillId="24" borderId="97" xfId="0" applyFont="1" applyFill="1" applyBorder="1" applyAlignment="1" applyProtection="1">
      <alignment horizontal="center" vertical="top" wrapText="1" shrinkToFit="1"/>
    </xf>
    <xf numFmtId="0" fontId="1" fillId="23" borderId="99" xfId="0" applyFont="1" applyFill="1" applyBorder="1" applyAlignment="1" applyProtection="1">
      <alignment vertical="top" wrapText="1" shrinkToFit="1"/>
      <protection locked="0"/>
    </xf>
    <xf numFmtId="0" fontId="1" fillId="23" borderId="102" xfId="0" applyFont="1" applyFill="1" applyBorder="1" applyAlignment="1" applyProtection="1">
      <alignment vertical="top" wrapText="1" shrinkToFit="1"/>
      <protection locked="0"/>
    </xf>
    <xf numFmtId="0" fontId="1" fillId="23" borderId="93" xfId="0" applyFont="1" applyFill="1" applyBorder="1" applyAlignment="1" applyProtection="1">
      <alignment vertical="top" wrapText="1" shrinkToFit="1"/>
      <protection locked="0"/>
    </xf>
    <xf numFmtId="0" fontId="1" fillId="23" borderId="94" xfId="0" applyFont="1" applyFill="1" applyBorder="1" applyAlignment="1" applyProtection="1">
      <alignment vertical="top" wrapText="1" shrinkToFit="1"/>
      <protection locked="0"/>
    </xf>
    <xf numFmtId="0" fontId="1" fillId="23" borderId="96" xfId="0" applyFont="1" applyFill="1" applyBorder="1" applyAlignment="1" applyProtection="1">
      <alignment vertical="top" wrapText="1" shrinkToFit="1"/>
      <protection locked="0"/>
    </xf>
    <xf numFmtId="0" fontId="1" fillId="23" borderId="97" xfId="0" applyFont="1" applyFill="1" applyBorder="1" applyAlignment="1" applyProtection="1">
      <alignment vertical="top" wrapText="1" shrinkToFit="1"/>
      <protection locked="0"/>
    </xf>
    <xf numFmtId="0" fontId="1" fillId="23" borderId="101" xfId="0" applyFont="1" applyFill="1" applyBorder="1" applyAlignment="1" applyProtection="1">
      <alignment vertical="top" wrapText="1" shrinkToFit="1"/>
      <protection locked="0"/>
    </xf>
    <xf numFmtId="0" fontId="1" fillId="23" borderId="0" xfId="0" applyFont="1" applyFill="1" applyBorder="1" applyAlignment="1" applyProtection="1">
      <alignment vertical="top" wrapText="1" shrinkToFit="1"/>
      <protection locked="0"/>
    </xf>
    <xf numFmtId="0" fontId="1" fillId="23" borderId="82" xfId="0" applyFont="1" applyFill="1" applyBorder="1" applyAlignment="1" applyProtection="1">
      <alignment vertical="top" wrapText="1" shrinkToFit="1"/>
      <protection locked="0"/>
    </xf>
    <xf numFmtId="0" fontId="1" fillId="20" borderId="103" xfId="0" applyFont="1" applyFill="1" applyBorder="1" applyAlignment="1" applyProtection="1">
      <alignment horizontal="left" vertical="top" wrapText="1" shrinkToFit="1"/>
    </xf>
    <xf numFmtId="0" fontId="1" fillId="20" borderId="33" xfId="0" applyFont="1" applyFill="1" applyBorder="1" applyAlignment="1" applyProtection="1">
      <alignment horizontal="left" vertical="top" wrapText="1" shrinkToFit="1"/>
    </xf>
    <xf numFmtId="0" fontId="1" fillId="20" borderId="104" xfId="0" applyFont="1" applyFill="1" applyBorder="1" applyAlignment="1" applyProtection="1">
      <alignment horizontal="left" vertical="top" wrapText="1" shrinkToFit="1"/>
    </xf>
    <xf numFmtId="0" fontId="41" fillId="24" borderId="84" xfId="0" applyFont="1" applyFill="1" applyBorder="1" applyAlignment="1" applyProtection="1">
      <alignment horizontal="center" vertical="center" wrapText="1" shrinkToFit="1"/>
    </xf>
    <xf numFmtId="0" fontId="41" fillId="24" borderId="85" xfId="0" applyFont="1" applyFill="1" applyBorder="1" applyAlignment="1" applyProtection="1">
      <alignment horizontal="center" vertical="center" wrapText="1" shrinkToFit="1"/>
    </xf>
    <xf numFmtId="0" fontId="41" fillId="24" borderId="83" xfId="0" applyFont="1" applyFill="1" applyBorder="1" applyAlignment="1" applyProtection="1">
      <alignment horizontal="center" vertical="center" wrapText="1" shrinkToFit="1"/>
    </xf>
    <xf numFmtId="0" fontId="1" fillId="23" borderId="87" xfId="0" applyFont="1" applyFill="1" applyBorder="1" applyAlignment="1" applyProtection="1">
      <alignment horizontal="left" vertical="top" wrapText="1" shrinkToFit="1"/>
    </xf>
    <xf numFmtId="0" fontId="1" fillId="23" borderId="88" xfId="0" applyFont="1" applyFill="1" applyBorder="1" applyAlignment="1" applyProtection="1">
      <alignment horizontal="left" vertical="top" wrapText="1" shrinkToFit="1"/>
    </xf>
    <xf numFmtId="0" fontId="1" fillId="23" borderId="86" xfId="0" applyFont="1" applyFill="1" applyBorder="1" applyAlignment="1" applyProtection="1">
      <alignment horizontal="left" vertical="top" wrapText="1" shrinkToFit="1"/>
    </xf>
    <xf numFmtId="0" fontId="1" fillId="23" borderId="95" xfId="0" applyFont="1" applyFill="1" applyBorder="1" applyAlignment="1" applyProtection="1">
      <alignment horizontal="left" vertical="top" wrapText="1" shrinkToFit="1"/>
    </xf>
    <xf numFmtId="0" fontId="1" fillId="23" borderId="89" xfId="0" applyFont="1" applyFill="1" applyBorder="1" applyAlignment="1" applyProtection="1">
      <alignment horizontal="left" vertical="top" wrapText="1" shrinkToFit="1"/>
    </xf>
    <xf numFmtId="0" fontId="1" fillId="23" borderId="87" xfId="0" applyFont="1" applyFill="1" applyBorder="1" applyAlignment="1" applyProtection="1">
      <alignment vertical="top" wrapText="1" shrinkToFit="1"/>
      <protection locked="0"/>
    </xf>
    <xf numFmtId="0" fontId="1" fillId="23" borderId="86" xfId="0" applyFont="1" applyFill="1" applyBorder="1" applyAlignment="1" applyProtection="1">
      <alignment vertical="top" wrapText="1" shrinkToFit="1"/>
      <protection locked="0"/>
    </xf>
    <xf numFmtId="0" fontId="1" fillId="23" borderId="88" xfId="0" applyFont="1" applyFill="1" applyBorder="1" applyAlignment="1" applyProtection="1">
      <alignment vertical="top" wrapText="1" shrinkToFit="1"/>
      <protection locked="0"/>
    </xf>
    <xf numFmtId="0" fontId="41" fillId="24" borderId="91" xfId="0" applyFont="1" applyFill="1" applyBorder="1" applyAlignment="1" applyProtection="1">
      <alignment horizontal="center" vertical="center" textRotation="90" wrapText="1" shrinkToFit="1"/>
    </xf>
    <xf numFmtId="0" fontId="41" fillId="24" borderId="92" xfId="0" applyFont="1" applyFill="1" applyBorder="1" applyAlignment="1" applyProtection="1">
      <alignment horizontal="center" vertical="center" textRotation="90" wrapText="1" shrinkToFit="1"/>
    </xf>
    <xf numFmtId="0" fontId="41" fillId="24" borderId="90" xfId="0" applyFont="1" applyFill="1" applyBorder="1" applyAlignment="1" applyProtection="1">
      <alignment horizontal="center" vertical="center" textRotation="90" wrapText="1" shrinkToFit="1"/>
    </xf>
    <xf numFmtId="0" fontId="1" fillId="23" borderId="83" xfId="0" applyFont="1" applyFill="1" applyBorder="1" applyAlignment="1" applyProtection="1">
      <alignment vertical="top" wrapText="1" shrinkToFit="1"/>
      <protection locked="0"/>
    </xf>
    <xf numFmtId="0" fontId="1" fillId="23" borderId="84" xfId="0" applyFont="1" applyFill="1" applyBorder="1" applyAlignment="1" applyProtection="1">
      <alignment vertical="top" wrapText="1" shrinkToFit="1"/>
      <protection locked="0"/>
    </xf>
    <xf numFmtId="0" fontId="1" fillId="23" borderId="85" xfId="0" applyFont="1" applyFill="1" applyBorder="1" applyAlignment="1" applyProtection="1">
      <alignment vertical="top" wrapText="1" shrinkToFit="1"/>
      <protection locked="0"/>
    </xf>
    <xf numFmtId="0" fontId="1" fillId="23" borderId="95" xfId="0" applyFont="1" applyFill="1" applyBorder="1" applyAlignment="1" applyProtection="1">
      <alignment vertical="top" wrapText="1" shrinkToFit="1"/>
    </xf>
    <xf numFmtId="0" fontId="1" fillId="23" borderId="89" xfId="0" applyFont="1" applyFill="1" applyBorder="1" applyAlignment="1" applyProtection="1">
      <alignment vertical="top" wrapText="1" shrinkToFit="1"/>
    </xf>
    <xf numFmtId="0" fontId="1" fillId="23" borderId="87" xfId="0" applyFont="1" applyFill="1" applyBorder="1" applyAlignment="1" applyProtection="1">
      <alignment vertical="top" wrapText="1" shrinkToFit="1"/>
    </xf>
    <xf numFmtId="0" fontId="1" fillId="23" borderId="88" xfId="0" applyFont="1" applyFill="1" applyBorder="1" applyAlignment="1" applyProtection="1">
      <alignment vertical="top" wrapText="1" shrinkToFit="1"/>
    </xf>
    <xf numFmtId="0" fontId="1" fillId="23" borderId="86" xfId="0" applyFont="1" applyFill="1" applyBorder="1" applyAlignment="1" applyProtection="1">
      <alignment vertical="top" wrapText="1" shrinkToFit="1"/>
    </xf>
    <xf numFmtId="0" fontId="41" fillId="24" borderId="90" xfId="0" applyFont="1" applyFill="1" applyBorder="1" applyAlignment="1" applyProtection="1">
      <alignment horizontal="center" vertical="center" textRotation="90" wrapText="1" shrinkToFit="1"/>
      <protection locked="0"/>
    </xf>
    <xf numFmtId="0" fontId="41" fillId="24" borderId="91" xfId="0" applyFont="1" applyFill="1" applyBorder="1" applyAlignment="1" applyProtection="1">
      <alignment horizontal="center" vertical="center" textRotation="90" wrapText="1" shrinkToFit="1"/>
      <protection locked="0"/>
    </xf>
    <xf numFmtId="0" fontId="41" fillId="24" borderId="92" xfId="0" applyFont="1" applyFill="1" applyBorder="1" applyAlignment="1" applyProtection="1">
      <alignment horizontal="center" vertical="center" textRotation="90" wrapText="1" shrinkToFit="1"/>
      <protection locked="0"/>
    </xf>
    <xf numFmtId="0" fontId="41" fillId="24" borderId="86" xfId="0" applyFont="1" applyFill="1" applyBorder="1" applyAlignment="1" applyProtection="1">
      <alignment horizontal="center" vertical="center" wrapText="1" shrinkToFit="1"/>
    </xf>
    <xf numFmtId="0" fontId="41" fillId="24" borderId="87" xfId="0" applyFont="1" applyFill="1" applyBorder="1" applyAlignment="1" applyProtection="1">
      <alignment horizontal="center" vertical="center" wrapText="1" shrinkToFit="1"/>
    </xf>
    <xf numFmtId="0" fontId="41" fillId="24" borderId="88" xfId="0" applyFont="1" applyFill="1" applyBorder="1" applyAlignment="1" applyProtection="1">
      <alignment horizontal="center" vertical="center" wrapText="1" shrinkToFit="1"/>
    </xf>
    <xf numFmtId="0" fontId="1" fillId="23" borderId="99" xfId="0" applyFont="1" applyFill="1" applyBorder="1" applyAlignment="1" applyProtection="1">
      <alignment horizontal="left" vertical="top" wrapText="1" shrinkToFit="1"/>
      <protection locked="0"/>
    </xf>
    <xf numFmtId="0" fontId="1" fillId="23" borderId="101" xfId="0" applyFont="1" applyFill="1" applyBorder="1" applyAlignment="1" applyProtection="1">
      <alignment horizontal="left" vertical="top" wrapText="1" shrinkToFit="1"/>
      <protection locked="0"/>
    </xf>
    <xf numFmtId="0" fontId="1" fillId="23" borderId="102" xfId="0" applyFont="1" applyFill="1" applyBorder="1" applyAlignment="1" applyProtection="1">
      <alignment horizontal="left" vertical="top" wrapText="1" shrinkToFit="1"/>
      <protection locked="0"/>
    </xf>
    <xf numFmtId="0" fontId="1" fillId="23" borderId="96" xfId="0" applyFont="1" applyFill="1" applyBorder="1" applyAlignment="1" applyProtection="1">
      <alignment horizontal="left" vertical="top" wrapText="1" shrinkToFit="1"/>
      <protection locked="0"/>
    </xf>
    <xf numFmtId="0" fontId="1" fillId="23" borderId="82" xfId="0" applyFont="1" applyFill="1" applyBorder="1" applyAlignment="1" applyProtection="1">
      <alignment horizontal="left" vertical="top" wrapText="1" shrinkToFit="1"/>
      <protection locked="0"/>
    </xf>
    <xf numFmtId="0" fontId="1" fillId="23" borderId="97" xfId="0" applyFont="1" applyFill="1" applyBorder="1" applyAlignment="1" applyProtection="1">
      <alignment horizontal="left" vertical="top" wrapText="1" shrinkToFit="1"/>
      <protection locked="0"/>
    </xf>
    <xf numFmtId="0" fontId="32" fillId="20" borderId="1" xfId="5" applyFont="1" applyFill="1" applyBorder="1" applyAlignment="1" applyProtection="1">
      <alignment vertical="center" shrinkToFit="1"/>
    </xf>
    <xf numFmtId="0" fontId="32" fillId="2" borderId="1" xfId="5" applyFont="1" applyFill="1" applyBorder="1" applyAlignment="1" applyProtection="1">
      <alignment shrinkToFit="1"/>
    </xf>
    <xf numFmtId="0" fontId="1" fillId="20" borderId="34" xfId="5" applyFont="1" applyFill="1" applyBorder="1" applyAlignment="1" applyProtection="1">
      <alignment vertical="top" shrinkToFit="1"/>
    </xf>
    <xf numFmtId="0" fontId="1" fillId="20" borderId="33" xfId="5" applyFont="1" applyFill="1" applyBorder="1" applyAlignment="1" applyProtection="1">
      <alignment vertical="top" shrinkToFit="1"/>
    </xf>
    <xf numFmtId="0" fontId="1" fillId="20" borderId="31" xfId="5" applyFont="1" applyFill="1" applyBorder="1" applyAlignment="1" applyProtection="1">
      <alignment vertical="top" shrinkToFit="1"/>
    </xf>
    <xf numFmtId="0" fontId="32" fillId="2" borderId="34" xfId="5" applyFont="1" applyFill="1" applyBorder="1" applyAlignment="1" applyProtection="1">
      <alignment vertical="top" wrapText="1" shrinkToFit="1"/>
    </xf>
    <xf numFmtId="0" fontId="32" fillId="2" borderId="33" xfId="5" applyFont="1" applyFill="1" applyBorder="1" applyAlignment="1" applyProtection="1">
      <alignment vertical="top" wrapText="1" shrinkToFit="1"/>
    </xf>
    <xf numFmtId="0" fontId="32" fillId="2" borderId="31" xfId="5" applyFont="1" applyFill="1" applyBorder="1" applyAlignment="1" applyProtection="1">
      <alignment vertical="top" wrapText="1" shrinkToFit="1"/>
    </xf>
    <xf numFmtId="0" fontId="1" fillId="20" borderId="1" xfId="5" applyFont="1" applyFill="1" applyBorder="1" applyAlignment="1" applyProtection="1">
      <alignment vertical="top" shrinkToFit="1"/>
    </xf>
    <xf numFmtId="0" fontId="32" fillId="20" borderId="1" xfId="5" applyFont="1" applyFill="1" applyBorder="1" applyAlignment="1" applyProtection="1">
      <alignment vertical="top" shrinkToFit="1"/>
    </xf>
    <xf numFmtId="0" fontId="1" fillId="20" borderId="34" xfId="5" applyFont="1" applyFill="1" applyBorder="1" applyAlignment="1" applyProtection="1">
      <alignment horizontal="left" vertical="top" wrapText="1" shrinkToFit="1"/>
    </xf>
    <xf numFmtId="0" fontId="32" fillId="20" borderId="33" xfId="5" applyFont="1" applyFill="1" applyBorder="1" applyAlignment="1" applyProtection="1">
      <alignment horizontal="left" vertical="top" wrapText="1" shrinkToFit="1"/>
    </xf>
    <xf numFmtId="0" fontId="32" fillId="20" borderId="31" xfId="5" applyFont="1" applyFill="1" applyBorder="1" applyAlignment="1" applyProtection="1">
      <alignment horizontal="left" vertical="top" wrapText="1" shrinkToFit="1"/>
    </xf>
    <xf numFmtId="0" fontId="32" fillId="2" borderId="34" xfId="5" applyFont="1" applyFill="1" applyBorder="1" applyAlignment="1" applyProtection="1">
      <alignment shrinkToFit="1"/>
    </xf>
    <xf numFmtId="0" fontId="32" fillId="2" borderId="33" xfId="5" applyFont="1" applyFill="1" applyBorder="1" applyAlignment="1" applyProtection="1">
      <alignment shrinkToFit="1"/>
    </xf>
    <xf numFmtId="0" fontId="32" fillId="2" borderId="3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xf numFmtId="0" fontId="32" fillId="20" borderId="34" xfId="5" applyFont="1" applyFill="1" applyBorder="1" applyAlignment="1" applyProtection="1">
      <alignment shrinkToFit="1"/>
    </xf>
    <xf numFmtId="0" fontId="32" fillId="20" borderId="33" xfId="5" applyFont="1" applyFill="1" applyBorder="1" applyAlignment="1" applyProtection="1">
      <alignment shrinkToFit="1"/>
    </xf>
    <xf numFmtId="0" fontId="32" fillId="20" borderId="31" xfId="5" applyFont="1" applyFill="1" applyBorder="1" applyAlignment="1" applyProtection="1">
      <alignment shrinkToFit="1"/>
    </xf>
    <xf numFmtId="0" fontId="32" fillId="20" borderId="1" xfId="5" applyFont="1" applyFill="1" applyBorder="1" applyAlignment="1" applyProtection="1">
      <alignment shrinkToFi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154">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141167</xdr:colOff>
      <xdr:row>0</xdr:row>
      <xdr:rowOff>60960</xdr:rowOff>
    </xdr:from>
    <xdr:to>
      <xdr:col>0</xdr:col>
      <xdr:colOff>800100</xdr:colOff>
      <xdr:row>0</xdr:row>
      <xdr:rowOff>786858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141167" y="60960"/>
          <a:ext cx="658933" cy="72589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AL/Notice%20of%20New%20or%20Expanding%20Charters/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School%20Improvement/FFY%202011%20Received%20Applications/Friendship%20PCS/1003(a)_School.Improvement.Application_FFY.2011_Friendship.PCS_05-2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robin.bessler/Local%20Settings/Temporary%20Internet%20Files/Content.Outlook/LXWHY69F/ConApp_FFY%202011%20Phase%20II%20Application_05-19-11%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yan.sebobo/AppData/Local/Microsoft/Windows/Temporary%20Internet%20Files/Content.Outlook/E45BMO4W/ConApp_FFY.2012.Phase.II.Application_08-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Received/Paul%20PCS/FFY.2011.Con.App_Phase.II_Paul.PCS_04-26-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eaching%20and%20Learning/Title%20III/Improvement%20Plan%20Addendum/Received/Community%20Academy%20PCS/FFY.2012.TitleIII_Improvement.Plan.Addendum_Community.Academy.PCS_10-19-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sheetData sheetId="9">
        <row r="6">
          <cell r="A6" t="str">
            <v>X</v>
          </cell>
        </row>
        <row r="7">
          <cell r="A7">
            <v>0</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Basis DC Public Charter School</v>
          </cell>
        </row>
        <row r="6">
          <cell r="E6" t="str">
            <v>Booker T. Washington Public Charter School</v>
          </cell>
        </row>
        <row r="7">
          <cell r="E7" t="str">
            <v>Bridges Public Charter School</v>
          </cell>
        </row>
        <row r="8">
          <cell r="E8" t="str">
            <v>Capital City Public Charter School</v>
          </cell>
        </row>
        <row r="9">
          <cell r="E9" t="str">
            <v>Carlos Rosario Public Charter School</v>
          </cell>
        </row>
        <row r="10">
          <cell r="E10" t="str">
            <v>Center City Public Charter School</v>
          </cell>
        </row>
        <row r="11">
          <cell r="E11" t="str">
            <v>Cesar Chavez Public Charter School</v>
          </cell>
        </row>
        <row r="12">
          <cell r="E12" t="str">
            <v>Children's Studio Public Charter School</v>
          </cell>
        </row>
        <row r="13">
          <cell r="E13" t="str">
            <v>City Collegiate Public Charter School</v>
          </cell>
        </row>
        <row r="14">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sheetData sheetId="2"/>
      <sheetData sheetId="3"/>
      <sheetData sheetId="4"/>
      <sheetData sheetId="5"/>
      <sheetData sheetId="6"/>
      <sheetData sheetId="7"/>
      <sheetData sheetId="8"/>
      <sheetData sheetId="9"/>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
      <sheetName val="3"/>
      <sheetName val="4"/>
      <sheetName val="5"/>
      <sheetName val="Information and Certification"/>
      <sheetName val="Assurances"/>
      <sheetName val="8"/>
      <sheetName val="13"/>
      <sheetName val="Definitions"/>
      <sheetName val="15"/>
      <sheetName val="16"/>
      <sheetName val="Validation"/>
      <sheetName val="OSSE Only"/>
      <sheetName val="LEA Profile"/>
      <sheetName val="Analysis of Data - A"/>
      <sheetName val="Analysis of Data - B"/>
      <sheetName val="Action Plan"/>
      <sheetName val="Notice of Revisions"/>
      <sheetName val="IPA.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
          <cell r="G15" t="str">
            <v xml:space="preserve">This target was surpassed by more than twice the designated level.                                                                                            [Please double click on the text box to the right and scroll downto read the complete narative &gt;&gt;&gt;&gt;&gt;&gt;&gt;&gt;&gt;.  Thank you.]                                                                                                 </v>
          </cell>
          <cell r="J15" t="str">
            <v xml:space="preserve">As is evident from our consistently overshooting targets 1 and 2, student English Language Proficiency growth as measured by the ACCESS for ELLs is not an area of concern for our LEA.  Rather; it is a strength which is certainly to be commended.  The disconnect is seeing those trends mirrored in the performance on the DC-CAS.  This is a growth area for us.  One major causative agent may have been that most of our EL students who are proficient or advanced on the DC CAS have FEP'd.  The majority of the students who haven't yet FEP'd are therefore generally not proficient on the DC CAS because they still require services to access the academic language.   Further, this means that most of the  students who are not FEP's yet are also not reading on grade level and generally to be proficient on the DC CAS reading on grade level is required.  If students do read on grade level then they've FEP'd as well.  So there's a direct corelation in most cases between students who are reading on grade level, accessing the curriculum on grade level, and FEP'ing and also being proficient on  the DC CAS.  Those who are not, merely require more services.  Worthy of consideration too is that the LEA itself performed poorly, and that the LEP subgroup in many instances outperformed their monolingual peers. </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rgb="FFFFFF00"/>
    <pageSetUpPr fitToPage="1"/>
  </sheetPr>
  <dimension ref="A1:J69"/>
  <sheetViews>
    <sheetView topLeftCell="A28" workbookViewId="0">
      <selection activeCell="B56" sqref="B56"/>
    </sheetView>
  </sheetViews>
  <sheetFormatPr defaultColWidth="8.85546875" defaultRowHeight="12.75"/>
  <cols>
    <col min="1" max="10" width="15.7109375" style="3" customWidth="1"/>
    <col min="11" max="51" width="4.7109375" style="3" customWidth="1"/>
    <col min="52" max="16384" width="8.85546875" style="3"/>
  </cols>
  <sheetData>
    <row r="1" spans="1:10">
      <c r="A1" s="163" t="s">
        <v>64</v>
      </c>
      <c r="B1" s="164"/>
      <c r="C1" s="164"/>
      <c r="D1" s="164"/>
      <c r="E1" s="164"/>
      <c r="F1" s="164"/>
      <c r="G1" s="164"/>
      <c r="H1" s="164"/>
      <c r="I1" s="164"/>
      <c r="J1" s="165"/>
    </row>
    <row r="2" spans="1:10">
      <c r="A2" s="166"/>
      <c r="B2" s="167"/>
      <c r="C2" s="167"/>
      <c r="D2" s="167"/>
      <c r="E2" s="167"/>
      <c r="F2" s="167"/>
      <c r="G2" s="167"/>
      <c r="H2" s="167"/>
      <c r="I2" s="167"/>
      <c r="J2" s="168"/>
    </row>
    <row r="3" spans="1:10">
      <c r="A3" s="169" t="s">
        <v>92</v>
      </c>
      <c r="B3" s="170"/>
      <c r="C3" s="170"/>
      <c r="D3" s="170"/>
      <c r="E3" s="170"/>
      <c r="F3" s="170"/>
      <c r="G3" s="170"/>
      <c r="H3" s="170"/>
      <c r="I3" s="170"/>
      <c r="J3" s="171"/>
    </row>
    <row r="4" spans="1:10">
      <c r="A4" s="172"/>
      <c r="B4" s="173"/>
      <c r="C4" s="173"/>
      <c r="D4" s="173"/>
      <c r="E4" s="173"/>
      <c r="F4" s="173"/>
      <c r="G4" s="173"/>
      <c r="H4" s="173"/>
      <c r="I4" s="173"/>
      <c r="J4" s="174"/>
    </row>
    <row r="5" spans="1:10">
      <c r="A5" s="16"/>
      <c r="B5" s="17"/>
      <c r="C5" s="17"/>
      <c r="D5" s="17"/>
      <c r="E5" s="17"/>
      <c r="F5" s="17"/>
      <c r="G5" s="17"/>
      <c r="H5" s="17"/>
      <c r="I5" s="17"/>
      <c r="J5" s="18"/>
    </row>
    <row r="6" spans="1:10" ht="18.75" customHeight="1">
      <c r="A6" s="19"/>
      <c r="B6" s="20"/>
      <c r="C6" s="21"/>
      <c r="D6" s="158" t="s">
        <v>61</v>
      </c>
      <c r="E6" s="158"/>
      <c r="F6" s="158"/>
      <c r="G6" s="158"/>
      <c r="H6" s="158"/>
      <c r="I6" s="158"/>
      <c r="J6" s="159"/>
    </row>
    <row r="7" spans="1:10" ht="12.75" customHeight="1">
      <c r="A7" s="19"/>
      <c r="B7" s="21"/>
      <c r="C7" s="21"/>
      <c r="D7" s="158"/>
      <c r="E7" s="158"/>
      <c r="F7" s="158"/>
      <c r="G7" s="158"/>
      <c r="H7" s="158"/>
      <c r="I7" s="158"/>
      <c r="J7" s="159"/>
    </row>
    <row r="8" spans="1:10" ht="13.5" thickBot="1">
      <c r="A8" s="19"/>
      <c r="B8" s="22"/>
      <c r="C8" s="22"/>
      <c r="D8" s="22"/>
      <c r="E8" s="22"/>
      <c r="F8" s="22"/>
      <c r="G8" s="22"/>
      <c r="H8" s="22"/>
      <c r="I8" s="22"/>
      <c r="J8" s="23"/>
    </row>
    <row r="9" spans="1:10" ht="13.5" thickBot="1">
      <c r="A9" s="24" t="s">
        <v>93</v>
      </c>
      <c r="B9" s="62" t="s">
        <v>34</v>
      </c>
      <c r="C9" s="25"/>
      <c r="D9" s="155" t="s">
        <v>62</v>
      </c>
      <c r="E9" s="178"/>
      <c r="F9" s="178"/>
      <c r="G9" s="178"/>
      <c r="H9" s="178"/>
      <c r="I9" s="178"/>
      <c r="J9" s="179"/>
    </row>
    <row r="10" spans="1:10" ht="13.5" thickBot="1">
      <c r="A10" s="24"/>
      <c r="B10" s="27"/>
      <c r="C10" s="25"/>
      <c r="D10" s="25"/>
      <c r="E10" s="25"/>
      <c r="F10" s="25"/>
      <c r="G10" s="25"/>
      <c r="H10" s="25"/>
      <c r="I10" s="25"/>
      <c r="J10" s="28"/>
    </row>
    <row r="11" spans="1:10" ht="12.75" customHeight="1" thickBot="1">
      <c r="A11" s="24" t="s">
        <v>94</v>
      </c>
      <c r="B11" s="62" t="s">
        <v>34</v>
      </c>
      <c r="C11" s="25"/>
      <c r="D11" s="155" t="s">
        <v>136</v>
      </c>
      <c r="E11" s="178"/>
      <c r="F11" s="178"/>
      <c r="G11" s="178"/>
      <c r="H11" s="178"/>
      <c r="I11" s="178"/>
      <c r="J11" s="179"/>
    </row>
    <row r="12" spans="1:10" ht="12.75" customHeight="1">
      <c r="A12" s="24"/>
      <c r="B12" s="29"/>
      <c r="C12" s="25"/>
      <c r="D12" s="178"/>
      <c r="E12" s="178"/>
      <c r="F12" s="178"/>
      <c r="G12" s="178"/>
      <c r="H12" s="178"/>
      <c r="I12" s="178"/>
      <c r="J12" s="179"/>
    </row>
    <row r="13" spans="1:10" ht="13.5" thickBot="1">
      <c r="A13" s="24"/>
      <c r="B13" s="27"/>
      <c r="C13" s="25"/>
      <c r="D13" s="25"/>
      <c r="E13" s="25"/>
      <c r="F13" s="25"/>
      <c r="G13" s="25"/>
      <c r="H13" s="25"/>
      <c r="I13" s="25"/>
      <c r="J13" s="28"/>
    </row>
    <row r="14" spans="1:10" ht="13.5" thickBot="1">
      <c r="A14" s="24" t="s">
        <v>96</v>
      </c>
      <c r="B14" s="62" t="s">
        <v>34</v>
      </c>
      <c r="C14" s="25"/>
      <c r="D14" s="155" t="s">
        <v>133</v>
      </c>
      <c r="E14" s="178"/>
      <c r="F14" s="178"/>
      <c r="G14" s="178"/>
      <c r="H14" s="178"/>
      <c r="I14" s="178"/>
      <c r="J14" s="179"/>
    </row>
    <row r="15" spans="1:10" ht="12.75" customHeight="1">
      <c r="A15" s="24"/>
      <c r="B15" s="29"/>
      <c r="C15" s="25"/>
      <c r="D15" s="178"/>
      <c r="E15" s="178"/>
      <c r="F15" s="178"/>
      <c r="G15" s="178"/>
      <c r="H15" s="178"/>
      <c r="I15" s="178"/>
      <c r="J15" s="179"/>
    </row>
    <row r="16" spans="1:10" ht="12.75" customHeight="1" thickBot="1">
      <c r="A16" s="24"/>
      <c r="B16" s="27"/>
      <c r="C16" s="25"/>
      <c r="D16" s="25"/>
      <c r="E16" s="25"/>
      <c r="F16" s="25"/>
      <c r="G16" s="25"/>
      <c r="H16" s="25"/>
      <c r="I16" s="25"/>
      <c r="J16" s="28"/>
    </row>
    <row r="17" spans="1:10" ht="12.75" customHeight="1" thickBot="1">
      <c r="A17" s="24" t="s">
        <v>95</v>
      </c>
      <c r="B17" s="62" t="s">
        <v>34</v>
      </c>
      <c r="C17" s="25"/>
      <c r="D17" s="155" t="s">
        <v>36</v>
      </c>
      <c r="E17" s="155"/>
      <c r="F17" s="155"/>
      <c r="G17" s="155"/>
      <c r="H17" s="155"/>
      <c r="I17" s="155"/>
      <c r="J17" s="162"/>
    </row>
    <row r="18" spans="1:10">
      <c r="A18" s="24"/>
      <c r="B18" s="49"/>
      <c r="C18" s="25"/>
      <c r="D18" s="155"/>
      <c r="E18" s="155"/>
      <c r="F18" s="155"/>
      <c r="G18" s="155"/>
      <c r="H18" s="155"/>
      <c r="I18" s="155"/>
      <c r="J18" s="162"/>
    </row>
    <row r="19" spans="1:10" ht="13.5" thickBot="1">
      <c r="A19" s="24"/>
      <c r="B19" s="50"/>
      <c r="C19" s="25"/>
      <c r="D19" s="31"/>
      <c r="E19" s="31"/>
      <c r="F19" s="31"/>
      <c r="G19" s="31"/>
      <c r="H19" s="31"/>
      <c r="I19" s="31"/>
      <c r="J19" s="32"/>
    </row>
    <row r="20" spans="1:10" ht="13.5" thickBot="1">
      <c r="A20" s="24" t="s">
        <v>97</v>
      </c>
      <c r="B20" s="63" t="s">
        <v>34</v>
      </c>
      <c r="C20" s="25"/>
      <c r="D20" s="155" t="s">
        <v>148</v>
      </c>
      <c r="E20" s="155"/>
      <c r="F20" s="155"/>
      <c r="G20" s="155"/>
      <c r="H20" s="155"/>
      <c r="I20" s="155"/>
      <c r="J20" s="162"/>
    </row>
    <row r="21" spans="1:10">
      <c r="A21" s="24"/>
      <c r="B21" s="27"/>
      <c r="C21" s="25"/>
      <c r="D21" s="155"/>
      <c r="E21" s="155"/>
      <c r="F21" s="155"/>
      <c r="G21" s="155"/>
      <c r="H21" s="155"/>
      <c r="I21" s="155"/>
      <c r="J21" s="162"/>
    </row>
    <row r="22" spans="1:10" ht="13.5" thickBot="1">
      <c r="A22" s="24"/>
      <c r="B22" s="27"/>
      <c r="C22" s="25"/>
      <c r="D22" s="33"/>
      <c r="E22" s="25"/>
      <c r="F22" s="25"/>
      <c r="G22" s="25"/>
      <c r="H22" s="25"/>
      <c r="I22" s="25"/>
      <c r="J22" s="28"/>
    </row>
    <row r="23" spans="1:10" ht="13.5" customHeight="1" thickBot="1">
      <c r="A23" s="24" t="s">
        <v>98</v>
      </c>
      <c r="B23" s="63" t="s">
        <v>34</v>
      </c>
      <c r="C23" s="25"/>
      <c r="D23" s="155" t="s">
        <v>147</v>
      </c>
      <c r="E23" s="155"/>
      <c r="F23" s="155"/>
      <c r="G23" s="155"/>
      <c r="H23" s="155"/>
      <c r="I23" s="155"/>
      <c r="J23" s="162"/>
    </row>
    <row r="24" spans="1:10">
      <c r="A24" s="24"/>
      <c r="B24" s="27"/>
      <c r="C24" s="25"/>
      <c r="D24" s="155"/>
      <c r="E24" s="155"/>
      <c r="F24" s="155"/>
      <c r="G24" s="155"/>
      <c r="H24" s="155"/>
      <c r="I24" s="155"/>
      <c r="J24" s="162"/>
    </row>
    <row r="25" spans="1:10" ht="13.5" thickBot="1">
      <c r="A25" s="24"/>
      <c r="B25" s="27"/>
      <c r="C25" s="25"/>
      <c r="D25" s="34"/>
      <c r="E25" s="34"/>
      <c r="F25" s="34"/>
      <c r="G25" s="34"/>
      <c r="H25" s="34"/>
      <c r="I25" s="34"/>
      <c r="J25" s="35"/>
    </row>
    <row r="26" spans="1:10" ht="13.5" thickBot="1">
      <c r="A26" s="24" t="s">
        <v>99</v>
      </c>
      <c r="B26" s="63" t="s">
        <v>34</v>
      </c>
      <c r="C26" s="25"/>
      <c r="D26" s="155" t="s">
        <v>137</v>
      </c>
      <c r="E26" s="155"/>
      <c r="F26" s="155"/>
      <c r="G26" s="155"/>
      <c r="H26" s="155"/>
      <c r="I26" s="155"/>
      <c r="J26" s="162"/>
    </row>
    <row r="27" spans="1:10">
      <c r="A27" s="24"/>
      <c r="B27" s="29"/>
      <c r="C27" s="25"/>
      <c r="D27" s="155"/>
      <c r="E27" s="155"/>
      <c r="F27" s="155"/>
      <c r="G27" s="155"/>
      <c r="H27" s="155"/>
      <c r="I27" s="155"/>
      <c r="J27" s="162"/>
    </row>
    <row r="28" spans="1:10" ht="13.5" thickBot="1">
      <c r="A28" s="24"/>
      <c r="B28" s="27"/>
      <c r="C28" s="25"/>
      <c r="D28" s="25"/>
      <c r="E28" s="25"/>
      <c r="F28" s="25"/>
      <c r="G28" s="25"/>
      <c r="H28" s="25"/>
      <c r="I28" s="25"/>
      <c r="J28" s="28"/>
    </row>
    <row r="29" spans="1:10" ht="13.5" thickBot="1">
      <c r="A29" s="24" t="s">
        <v>100</v>
      </c>
      <c r="B29" s="63" t="s">
        <v>34</v>
      </c>
      <c r="C29" s="25"/>
      <c r="D29" s="175" t="s">
        <v>138</v>
      </c>
      <c r="E29" s="176"/>
      <c r="F29" s="176"/>
      <c r="G29" s="176"/>
      <c r="H29" s="176"/>
      <c r="I29" s="176"/>
      <c r="J29" s="177"/>
    </row>
    <row r="30" spans="1:10">
      <c r="A30" s="24"/>
      <c r="B30" s="29"/>
      <c r="C30" s="25"/>
      <c r="D30" s="176"/>
      <c r="E30" s="176"/>
      <c r="F30" s="176"/>
      <c r="G30" s="176"/>
      <c r="H30" s="176"/>
      <c r="I30" s="176"/>
      <c r="J30" s="177"/>
    </row>
    <row r="31" spans="1:10" ht="13.5" thickBot="1">
      <c r="A31" s="24"/>
      <c r="B31" s="27"/>
      <c r="C31" s="25"/>
      <c r="D31" s="36"/>
      <c r="E31" s="36"/>
      <c r="F31" s="36"/>
      <c r="G31" s="36"/>
      <c r="H31" s="36"/>
      <c r="I31" s="36"/>
      <c r="J31" s="37"/>
    </row>
    <row r="32" spans="1:10" ht="13.5" thickBot="1">
      <c r="A32" s="24" t="s">
        <v>101</v>
      </c>
      <c r="B32" s="63" t="s">
        <v>34</v>
      </c>
      <c r="C32" s="25"/>
      <c r="D32" s="155" t="s">
        <v>63</v>
      </c>
      <c r="E32" s="155"/>
      <c r="F32" s="155"/>
      <c r="G32" s="155"/>
      <c r="H32" s="155"/>
      <c r="I32" s="155"/>
      <c r="J32" s="162"/>
    </row>
    <row r="33" spans="1:10">
      <c r="A33" s="24"/>
      <c r="B33" s="29"/>
      <c r="C33" s="25"/>
      <c r="D33" s="155"/>
      <c r="E33" s="155"/>
      <c r="F33" s="155"/>
      <c r="G33" s="155"/>
      <c r="H33" s="155"/>
      <c r="I33" s="155"/>
      <c r="J33" s="162"/>
    </row>
    <row r="34" spans="1:10" ht="13.5" thickBot="1">
      <c r="A34" s="24"/>
      <c r="B34" s="27"/>
      <c r="C34" s="25"/>
      <c r="D34" s="36"/>
      <c r="E34" s="36"/>
      <c r="F34" s="36"/>
      <c r="G34" s="36"/>
      <c r="H34" s="36"/>
      <c r="I34" s="36"/>
      <c r="J34" s="37"/>
    </row>
    <row r="35" spans="1:10" ht="13.5" thickBot="1">
      <c r="A35" s="24" t="s">
        <v>13</v>
      </c>
      <c r="B35" s="63" t="s">
        <v>34</v>
      </c>
      <c r="C35" s="25"/>
      <c r="D35" s="155" t="s">
        <v>65</v>
      </c>
      <c r="E35" s="155"/>
      <c r="F35" s="155"/>
      <c r="G35" s="155"/>
      <c r="H35" s="155"/>
      <c r="I35" s="155"/>
      <c r="J35" s="162"/>
    </row>
    <row r="36" spans="1:10">
      <c r="A36" s="24"/>
      <c r="B36" s="36"/>
      <c r="C36" s="25"/>
      <c r="D36" s="155"/>
      <c r="E36" s="155"/>
      <c r="F36" s="155"/>
      <c r="G36" s="155"/>
      <c r="H36" s="155"/>
      <c r="I36" s="155"/>
      <c r="J36" s="162"/>
    </row>
    <row r="37" spans="1:10" ht="13.5" thickBot="1">
      <c r="A37" s="24"/>
      <c r="B37" s="27"/>
      <c r="C37" s="25"/>
      <c r="D37" s="36"/>
      <c r="E37" s="36"/>
      <c r="F37" s="36"/>
      <c r="G37" s="36"/>
      <c r="H37" s="36"/>
      <c r="I37" s="36"/>
      <c r="J37" s="37"/>
    </row>
    <row r="38" spans="1:10" ht="13.5" thickBot="1">
      <c r="A38" s="24" t="s">
        <v>14</v>
      </c>
      <c r="B38" s="63" t="s">
        <v>34</v>
      </c>
      <c r="C38" s="25"/>
      <c r="D38" s="155" t="s">
        <v>66</v>
      </c>
      <c r="E38" s="155"/>
      <c r="F38" s="155"/>
      <c r="G38" s="155"/>
      <c r="H38" s="155"/>
      <c r="I38" s="155"/>
      <c r="J38" s="162"/>
    </row>
    <row r="39" spans="1:10">
      <c r="A39" s="24"/>
      <c r="B39" s="29"/>
      <c r="C39" s="25"/>
      <c r="D39" s="155"/>
      <c r="E39" s="155"/>
      <c r="F39" s="155"/>
      <c r="G39" s="155"/>
      <c r="H39" s="155"/>
      <c r="I39" s="155"/>
      <c r="J39" s="162"/>
    </row>
    <row r="40" spans="1:10" ht="13.5" thickBot="1">
      <c r="A40" s="24"/>
      <c r="B40" s="29"/>
      <c r="C40" s="25"/>
      <c r="D40" s="26"/>
      <c r="E40" s="26"/>
      <c r="F40" s="26"/>
      <c r="G40" s="26"/>
      <c r="H40" s="26"/>
      <c r="I40" s="26"/>
      <c r="J40" s="30"/>
    </row>
    <row r="41" spans="1:10" ht="13.5" thickBot="1">
      <c r="A41" s="38" t="s">
        <v>70</v>
      </c>
      <c r="B41" s="64" t="s">
        <v>34</v>
      </c>
      <c r="C41" s="14"/>
      <c r="D41" s="153" t="s">
        <v>151</v>
      </c>
      <c r="E41" s="160"/>
      <c r="F41" s="160"/>
      <c r="G41" s="160"/>
      <c r="H41" s="160"/>
      <c r="I41" s="160"/>
      <c r="J41" s="161"/>
    </row>
    <row r="42" spans="1:10">
      <c r="A42" s="38"/>
      <c r="B42" s="29"/>
      <c r="C42" s="14"/>
      <c r="D42" s="160"/>
      <c r="E42" s="160"/>
      <c r="F42" s="160"/>
      <c r="G42" s="160"/>
      <c r="H42" s="160"/>
      <c r="I42" s="160"/>
      <c r="J42" s="161"/>
    </row>
    <row r="43" spans="1:10">
      <c r="A43" s="38"/>
      <c r="B43" s="14"/>
      <c r="C43" s="14"/>
      <c r="D43" s="160"/>
      <c r="E43" s="160"/>
      <c r="F43" s="160"/>
      <c r="G43" s="160"/>
      <c r="H43" s="160"/>
      <c r="I43" s="160"/>
      <c r="J43" s="161"/>
    </row>
    <row r="44" spans="1:10" ht="13.5" thickBot="1">
      <c r="A44" s="38"/>
      <c r="B44" s="39"/>
      <c r="C44" s="14"/>
      <c r="D44" s="14"/>
      <c r="E44" s="14"/>
      <c r="F44" s="14"/>
      <c r="G44" s="14"/>
      <c r="H44" s="14"/>
      <c r="I44" s="14"/>
      <c r="J44" s="40"/>
    </row>
    <row r="45" spans="1:10" ht="13.5" customHeight="1" thickBot="1">
      <c r="A45" s="38" t="s">
        <v>71</v>
      </c>
      <c r="B45" s="64" t="s">
        <v>34</v>
      </c>
      <c r="C45" s="14"/>
      <c r="D45" s="153" t="s">
        <v>152</v>
      </c>
      <c r="E45" s="160"/>
      <c r="F45" s="160"/>
      <c r="G45" s="160"/>
      <c r="H45" s="160"/>
      <c r="I45" s="160"/>
      <c r="J45" s="161"/>
    </row>
    <row r="46" spans="1:10">
      <c r="A46" s="38"/>
      <c r="B46" s="41"/>
      <c r="C46" s="14"/>
      <c r="D46" s="160"/>
      <c r="E46" s="160"/>
      <c r="F46" s="160"/>
      <c r="G46" s="160"/>
      <c r="H46" s="160"/>
      <c r="I46" s="160"/>
      <c r="J46" s="161"/>
    </row>
    <row r="47" spans="1:10">
      <c r="A47" s="38"/>
      <c r="B47" s="41"/>
      <c r="C47" s="14"/>
      <c r="D47" s="160"/>
      <c r="E47" s="160"/>
      <c r="F47" s="160"/>
      <c r="G47" s="160"/>
      <c r="H47" s="160"/>
      <c r="I47" s="160"/>
      <c r="J47" s="161"/>
    </row>
    <row r="48" spans="1:10" ht="13.5" thickBot="1">
      <c r="A48" s="38"/>
      <c r="B48" s="39"/>
      <c r="C48" s="14"/>
      <c r="D48" s="14"/>
      <c r="E48" s="14"/>
      <c r="F48" s="14"/>
      <c r="G48" s="14"/>
      <c r="H48" s="14"/>
      <c r="I48" s="14"/>
      <c r="J48" s="40"/>
    </row>
    <row r="49" spans="1:10" ht="12.75" customHeight="1" thickBot="1">
      <c r="A49" s="38" t="s">
        <v>72</v>
      </c>
      <c r="B49" s="64" t="s">
        <v>34</v>
      </c>
      <c r="C49" s="14"/>
      <c r="D49" s="153" t="s">
        <v>67</v>
      </c>
      <c r="E49" s="153"/>
      <c r="F49" s="153"/>
      <c r="G49" s="153"/>
      <c r="H49" s="153"/>
      <c r="I49" s="153"/>
      <c r="J49" s="154"/>
    </row>
    <row r="50" spans="1:10" ht="12.75" customHeight="1">
      <c r="A50" s="38"/>
      <c r="B50" s="41"/>
      <c r="C50" s="14"/>
      <c r="D50" s="153"/>
      <c r="E50" s="153"/>
      <c r="F50" s="153"/>
      <c r="G50" s="153"/>
      <c r="H50" s="153"/>
      <c r="I50" s="153"/>
      <c r="J50" s="154"/>
    </row>
    <row r="51" spans="1:10" ht="13.5" thickBot="1">
      <c r="A51" s="38"/>
      <c r="B51" s="39"/>
      <c r="C51" s="14"/>
      <c r="D51" s="14"/>
      <c r="E51" s="14"/>
      <c r="F51" s="14"/>
      <c r="G51" s="14"/>
      <c r="H51" s="14"/>
      <c r="I51" s="14"/>
      <c r="J51" s="40"/>
    </row>
    <row r="52" spans="1:10" ht="13.5" customHeight="1" thickBot="1">
      <c r="A52" s="38" t="s">
        <v>73</v>
      </c>
      <c r="B52" s="64" t="s">
        <v>34</v>
      </c>
      <c r="C52" s="14"/>
      <c r="D52" s="153" t="s">
        <v>68</v>
      </c>
      <c r="E52" s="160"/>
      <c r="F52" s="160"/>
      <c r="G52" s="160"/>
      <c r="H52" s="160"/>
      <c r="I52" s="160"/>
      <c r="J52" s="161"/>
    </row>
    <row r="53" spans="1:10" ht="12.75" customHeight="1">
      <c r="A53" s="38"/>
      <c r="B53" s="41"/>
      <c r="C53" s="14"/>
      <c r="D53" s="160"/>
      <c r="E53" s="160"/>
      <c r="F53" s="160"/>
      <c r="G53" s="160"/>
      <c r="H53" s="160"/>
      <c r="I53" s="160"/>
      <c r="J53" s="161"/>
    </row>
    <row r="54" spans="1:10" ht="12.75" customHeight="1">
      <c r="A54" s="38"/>
      <c r="B54" s="41"/>
      <c r="C54" s="14"/>
      <c r="D54" s="160"/>
      <c r="E54" s="160"/>
      <c r="F54" s="160"/>
      <c r="G54" s="160"/>
      <c r="H54" s="160"/>
      <c r="I54" s="160"/>
      <c r="J54" s="161"/>
    </row>
    <row r="55" spans="1:10" ht="13.5" thickBot="1">
      <c r="A55" s="38"/>
      <c r="B55" s="39"/>
      <c r="C55" s="14"/>
      <c r="D55" s="14"/>
      <c r="E55" s="14"/>
      <c r="F55" s="14"/>
      <c r="G55" s="14"/>
      <c r="H55" s="14"/>
      <c r="I55" s="14"/>
      <c r="J55" s="40"/>
    </row>
    <row r="56" spans="1:10" ht="13.5" thickBot="1">
      <c r="A56" s="38" t="s">
        <v>74</v>
      </c>
      <c r="B56" s="64" t="s">
        <v>34</v>
      </c>
      <c r="C56" s="14"/>
      <c r="D56" s="155" t="s">
        <v>69</v>
      </c>
      <c r="E56" s="156"/>
      <c r="F56" s="156"/>
      <c r="G56" s="156"/>
      <c r="H56" s="156"/>
      <c r="I56" s="156"/>
      <c r="J56" s="157"/>
    </row>
    <row r="57" spans="1:10">
      <c r="A57" s="42"/>
      <c r="B57" s="14"/>
      <c r="C57" s="14"/>
      <c r="D57" s="156"/>
      <c r="E57" s="156"/>
      <c r="F57" s="156"/>
      <c r="G57" s="156"/>
      <c r="H57" s="156"/>
      <c r="I57" s="156"/>
      <c r="J57" s="157"/>
    </row>
    <row r="58" spans="1:10">
      <c r="A58" s="43"/>
      <c r="B58" s="44"/>
      <c r="C58" s="44"/>
      <c r="D58" s="44"/>
      <c r="E58" s="44"/>
      <c r="F58" s="44"/>
      <c r="G58" s="44"/>
      <c r="H58" s="44"/>
      <c r="I58" s="44"/>
      <c r="J58" s="45"/>
    </row>
    <row r="59" spans="1:10">
      <c r="A59" s="46"/>
    </row>
    <row r="66" spans="1:1">
      <c r="A66" s="46"/>
    </row>
    <row r="68" spans="1:1">
      <c r="A68" s="47"/>
    </row>
    <row r="69" spans="1:1">
      <c r="A69" s="48"/>
    </row>
  </sheetData>
  <sheetProtection password="E6F6" sheet="1"/>
  <mergeCells count="19">
    <mergeCell ref="A1:J2"/>
    <mergeCell ref="A3:J4"/>
    <mergeCell ref="D26:J27"/>
    <mergeCell ref="D32:J33"/>
    <mergeCell ref="D29:J30"/>
    <mergeCell ref="D9:J9"/>
    <mergeCell ref="D11:J12"/>
    <mergeCell ref="D14:J15"/>
    <mergeCell ref="D17:J18"/>
    <mergeCell ref="D49:J50"/>
    <mergeCell ref="D56:J57"/>
    <mergeCell ref="D6:J7"/>
    <mergeCell ref="D41:J43"/>
    <mergeCell ref="D45:J47"/>
    <mergeCell ref="D52:J54"/>
    <mergeCell ref="D38:J39"/>
    <mergeCell ref="D20:J21"/>
    <mergeCell ref="D23:J24"/>
    <mergeCell ref="D35:J36"/>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theme="0" tint="-0.14999847407452621"/>
    <pageSetUpPr fitToPage="1"/>
  </sheetPr>
  <dimension ref="A1:HY80"/>
  <sheetViews>
    <sheetView topLeftCell="A10" workbookViewId="0">
      <selection activeCell="A31" sqref="A31:J36"/>
    </sheetView>
  </sheetViews>
  <sheetFormatPr defaultColWidth="8.85546875" defaultRowHeight="12.75"/>
  <cols>
    <col min="1" max="10" width="15.7109375" style="2" customWidth="1"/>
    <col min="11" max="51" width="4.7109375" style="2" customWidth="1"/>
    <col min="52" max="16384" width="8.85546875" style="2"/>
  </cols>
  <sheetData>
    <row r="1" spans="1:10" s="3" customFormat="1" ht="15" customHeight="1" thickTop="1">
      <c r="A1" s="369" t="s">
        <v>124</v>
      </c>
      <c r="B1" s="370"/>
      <c r="C1" s="370"/>
      <c r="D1" s="370"/>
      <c r="E1" s="370"/>
      <c r="F1" s="370"/>
      <c r="G1" s="370"/>
      <c r="H1" s="370"/>
      <c r="I1" s="370"/>
      <c r="J1" s="371"/>
    </row>
    <row r="2" spans="1:10" s="3" customFormat="1" ht="15" customHeight="1" thickBot="1">
      <c r="A2" s="466"/>
      <c r="B2" s="374"/>
      <c r="C2" s="374"/>
      <c r="D2" s="374"/>
      <c r="E2" s="374"/>
      <c r="F2" s="374"/>
      <c r="G2" s="374"/>
      <c r="H2" s="374"/>
      <c r="I2" s="374"/>
      <c r="J2" s="375"/>
    </row>
    <row r="3" spans="1:10">
      <c r="A3" s="439" t="s">
        <v>219</v>
      </c>
      <c r="B3" s="440"/>
      <c r="C3" s="440"/>
      <c r="D3" s="440"/>
      <c r="E3" s="440"/>
      <c r="F3" s="440"/>
      <c r="G3" s="440"/>
      <c r="H3" s="440"/>
      <c r="I3" s="440"/>
      <c r="J3" s="441"/>
    </row>
    <row r="4" spans="1:10">
      <c r="A4" s="442"/>
      <c r="B4" s="443"/>
      <c r="C4" s="443"/>
      <c r="D4" s="443"/>
      <c r="E4" s="443"/>
      <c r="F4" s="443"/>
      <c r="G4" s="443"/>
      <c r="H4" s="443"/>
      <c r="I4" s="443"/>
      <c r="J4" s="444"/>
    </row>
    <row r="5" spans="1:10">
      <c r="A5" s="442"/>
      <c r="B5" s="443"/>
      <c r="C5" s="443"/>
      <c r="D5" s="443"/>
      <c r="E5" s="443"/>
      <c r="F5" s="443"/>
      <c r="G5" s="443"/>
      <c r="H5" s="443"/>
      <c r="I5" s="443"/>
      <c r="J5" s="444"/>
    </row>
    <row r="6" spans="1:10">
      <c r="A6" s="442"/>
      <c r="B6" s="443"/>
      <c r="C6" s="443"/>
      <c r="D6" s="443"/>
      <c r="E6" s="443"/>
      <c r="F6" s="443"/>
      <c r="G6" s="443"/>
      <c r="H6" s="443"/>
      <c r="I6" s="443"/>
      <c r="J6" s="444"/>
    </row>
    <row r="7" spans="1:10" ht="13.5" thickBot="1">
      <c r="A7" s="445"/>
      <c r="B7" s="446"/>
      <c r="C7" s="446"/>
      <c r="D7" s="446"/>
      <c r="E7" s="446"/>
      <c r="F7" s="446"/>
      <c r="G7" s="446"/>
      <c r="H7" s="446"/>
      <c r="I7" s="446"/>
      <c r="J7" s="447"/>
    </row>
    <row r="8" spans="1:10" ht="12.75" customHeight="1">
      <c r="A8" s="509" t="s">
        <v>220</v>
      </c>
      <c r="B8" s="510"/>
      <c r="C8" s="510"/>
      <c r="D8" s="510"/>
      <c r="E8" s="510"/>
      <c r="F8" s="510"/>
      <c r="G8" s="510"/>
      <c r="H8" s="510"/>
      <c r="I8" s="510"/>
      <c r="J8" s="511"/>
    </row>
    <row r="9" spans="1:10" ht="12.75" customHeight="1">
      <c r="A9" s="512"/>
      <c r="B9" s="513"/>
      <c r="C9" s="513"/>
      <c r="D9" s="513"/>
      <c r="E9" s="513"/>
      <c r="F9" s="513"/>
      <c r="G9" s="513"/>
      <c r="H9" s="513"/>
      <c r="I9" s="513"/>
      <c r="J9" s="514"/>
    </row>
    <row r="10" spans="1:10" ht="12.75" customHeight="1">
      <c r="A10" s="512"/>
      <c r="B10" s="513"/>
      <c r="C10" s="513"/>
      <c r="D10" s="513"/>
      <c r="E10" s="513"/>
      <c r="F10" s="513"/>
      <c r="G10" s="513"/>
      <c r="H10" s="513"/>
      <c r="I10" s="513"/>
      <c r="J10" s="514"/>
    </row>
    <row r="11" spans="1:10" ht="13.5" thickBot="1">
      <c r="A11" s="515"/>
      <c r="B11" s="516"/>
      <c r="C11" s="516"/>
      <c r="D11" s="516"/>
      <c r="E11" s="516"/>
      <c r="F11" s="516"/>
      <c r="G11" s="516"/>
      <c r="H11" s="516"/>
      <c r="I11" s="516"/>
      <c r="J11" s="517"/>
    </row>
    <row r="12" spans="1:10" ht="17.25" thickTop="1" thickBot="1">
      <c r="A12" s="57"/>
      <c r="B12" s="58"/>
      <c r="C12" s="58"/>
      <c r="D12" s="58"/>
      <c r="E12" s="58"/>
      <c r="F12" s="58"/>
      <c r="G12" s="58"/>
      <c r="H12" s="58"/>
      <c r="I12" s="58"/>
      <c r="J12" s="59"/>
    </row>
    <row r="13" spans="1:10">
      <c r="A13" s="467" t="s">
        <v>125</v>
      </c>
      <c r="B13" s="468"/>
      <c r="C13" s="468"/>
      <c r="D13" s="468"/>
      <c r="E13" s="468"/>
      <c r="F13" s="468"/>
      <c r="G13" s="468"/>
      <c r="H13" s="468"/>
      <c r="I13" s="468"/>
      <c r="J13" s="469"/>
    </row>
    <row r="14" spans="1:10">
      <c r="A14" s="470"/>
      <c r="B14" s="471"/>
      <c r="C14" s="471"/>
      <c r="D14" s="471"/>
      <c r="E14" s="471"/>
      <c r="F14" s="471"/>
      <c r="G14" s="471"/>
      <c r="H14" s="471"/>
      <c r="I14" s="471"/>
      <c r="J14" s="472"/>
    </row>
    <row r="15" spans="1:10" ht="13.5" thickBot="1">
      <c r="A15" s="473"/>
      <c r="B15" s="474"/>
      <c r="C15" s="474"/>
      <c r="D15" s="474"/>
      <c r="E15" s="474"/>
      <c r="F15" s="474"/>
      <c r="G15" s="474"/>
      <c r="H15" s="474"/>
      <c r="I15" s="474"/>
      <c r="J15" s="475"/>
    </row>
    <row r="16" spans="1:10">
      <c r="A16" s="476" t="s">
        <v>167</v>
      </c>
      <c r="B16" s="477"/>
      <c r="C16" s="477"/>
      <c r="D16" s="477"/>
      <c r="E16" s="477"/>
      <c r="F16" s="477"/>
      <c r="G16" s="477"/>
      <c r="H16" s="477"/>
      <c r="I16" s="477"/>
      <c r="J16" s="478"/>
    </row>
    <row r="17" spans="1:10">
      <c r="A17" s="479"/>
      <c r="B17" s="480"/>
      <c r="C17" s="480"/>
      <c r="D17" s="480"/>
      <c r="E17" s="480"/>
      <c r="F17" s="480"/>
      <c r="G17" s="480"/>
      <c r="H17" s="480"/>
      <c r="I17" s="480"/>
      <c r="J17" s="481"/>
    </row>
    <row r="18" spans="1:10" ht="13.5" thickBot="1">
      <c r="A18" s="482"/>
      <c r="B18" s="483"/>
      <c r="C18" s="483"/>
      <c r="D18" s="483"/>
      <c r="E18" s="483"/>
      <c r="F18" s="483"/>
      <c r="G18" s="483"/>
      <c r="H18" s="483"/>
      <c r="I18" s="483"/>
      <c r="J18" s="484"/>
    </row>
    <row r="19" spans="1:10" ht="15.75" customHeight="1">
      <c r="A19" s="500" t="s">
        <v>168</v>
      </c>
      <c r="B19" s="501"/>
      <c r="C19" s="501"/>
      <c r="D19" s="501"/>
      <c r="E19" s="501"/>
      <c r="F19" s="501"/>
      <c r="G19" s="501"/>
      <c r="H19" s="501"/>
      <c r="I19" s="501"/>
      <c r="J19" s="502"/>
    </row>
    <row r="20" spans="1:10" ht="15.75" customHeight="1">
      <c r="A20" s="503"/>
      <c r="B20" s="504"/>
      <c r="C20" s="504"/>
      <c r="D20" s="504"/>
      <c r="E20" s="504"/>
      <c r="F20" s="504"/>
      <c r="G20" s="504"/>
      <c r="H20" s="504"/>
      <c r="I20" s="504"/>
      <c r="J20" s="505"/>
    </row>
    <row r="21" spans="1:10" ht="16.5" customHeight="1" thickBot="1">
      <c r="A21" s="506"/>
      <c r="B21" s="507"/>
      <c r="C21" s="507"/>
      <c r="D21" s="507"/>
      <c r="E21" s="507"/>
      <c r="F21" s="507"/>
      <c r="G21" s="507"/>
      <c r="H21" s="507"/>
      <c r="I21" s="507"/>
      <c r="J21" s="508"/>
    </row>
    <row r="22" spans="1:10">
      <c r="A22" s="491" t="s">
        <v>169</v>
      </c>
      <c r="B22" s="492"/>
      <c r="C22" s="492"/>
      <c r="D22" s="492"/>
      <c r="E22" s="492"/>
      <c r="F22" s="492"/>
      <c r="G22" s="492"/>
      <c r="H22" s="492"/>
      <c r="I22" s="492"/>
      <c r="J22" s="493"/>
    </row>
    <row r="23" spans="1:10">
      <c r="A23" s="494"/>
      <c r="B23" s="495"/>
      <c r="C23" s="495"/>
      <c r="D23" s="495"/>
      <c r="E23" s="495"/>
      <c r="F23" s="495"/>
      <c r="G23" s="495"/>
      <c r="H23" s="495"/>
      <c r="I23" s="495"/>
      <c r="J23" s="496"/>
    </row>
    <row r="24" spans="1:10">
      <c r="A24" s="494"/>
      <c r="B24" s="495"/>
      <c r="C24" s="495"/>
      <c r="D24" s="495"/>
      <c r="E24" s="495"/>
      <c r="F24" s="495"/>
      <c r="G24" s="495"/>
      <c r="H24" s="495"/>
      <c r="I24" s="495"/>
      <c r="J24" s="496"/>
    </row>
    <row r="25" spans="1:10" ht="13.5" thickBot="1">
      <c r="A25" s="497"/>
      <c r="B25" s="498"/>
      <c r="C25" s="498"/>
      <c r="D25" s="498"/>
      <c r="E25" s="498"/>
      <c r="F25" s="498"/>
      <c r="G25" s="498"/>
      <c r="H25" s="498"/>
      <c r="I25" s="498"/>
      <c r="J25" s="499"/>
    </row>
    <row r="26" spans="1:10">
      <c r="A26" s="491" t="s">
        <v>170</v>
      </c>
      <c r="B26" s="492"/>
      <c r="C26" s="492"/>
      <c r="D26" s="492"/>
      <c r="E26" s="492"/>
      <c r="F26" s="492"/>
      <c r="G26" s="492"/>
      <c r="H26" s="492"/>
      <c r="I26" s="492"/>
      <c r="J26" s="493"/>
    </row>
    <row r="27" spans="1:10">
      <c r="A27" s="494"/>
      <c r="B27" s="495"/>
      <c r="C27" s="495"/>
      <c r="D27" s="495"/>
      <c r="E27" s="495"/>
      <c r="F27" s="495"/>
      <c r="G27" s="495"/>
      <c r="H27" s="495"/>
      <c r="I27" s="495"/>
      <c r="J27" s="496"/>
    </row>
    <row r="28" spans="1:10">
      <c r="A28" s="494"/>
      <c r="B28" s="495"/>
      <c r="C28" s="495"/>
      <c r="D28" s="495"/>
      <c r="E28" s="495"/>
      <c r="F28" s="495"/>
      <c r="G28" s="495"/>
      <c r="H28" s="495"/>
      <c r="I28" s="495"/>
      <c r="J28" s="496"/>
    </row>
    <row r="29" spans="1:10">
      <c r="A29" s="494"/>
      <c r="B29" s="495"/>
      <c r="C29" s="495"/>
      <c r="D29" s="495"/>
      <c r="E29" s="495"/>
      <c r="F29" s="495"/>
      <c r="G29" s="495"/>
      <c r="H29" s="495"/>
      <c r="I29" s="495"/>
      <c r="J29" s="496"/>
    </row>
    <row r="30" spans="1:10" ht="13.5" thickBot="1">
      <c r="A30" s="497"/>
      <c r="B30" s="498"/>
      <c r="C30" s="498"/>
      <c r="D30" s="498"/>
      <c r="E30" s="498"/>
      <c r="F30" s="498"/>
      <c r="G30" s="498"/>
      <c r="H30" s="498"/>
      <c r="I30" s="498"/>
      <c r="J30" s="499"/>
    </row>
    <row r="31" spans="1:10">
      <c r="A31" s="491" t="s">
        <v>224</v>
      </c>
      <c r="B31" s="492"/>
      <c r="C31" s="492"/>
      <c r="D31" s="492"/>
      <c r="E31" s="492"/>
      <c r="F31" s="492"/>
      <c r="G31" s="492"/>
      <c r="H31" s="492"/>
      <c r="I31" s="492"/>
      <c r="J31" s="493"/>
    </row>
    <row r="32" spans="1:10">
      <c r="A32" s="494"/>
      <c r="B32" s="495"/>
      <c r="C32" s="495"/>
      <c r="D32" s="495"/>
      <c r="E32" s="495"/>
      <c r="F32" s="495"/>
      <c r="G32" s="495"/>
      <c r="H32" s="495"/>
      <c r="I32" s="495"/>
      <c r="J32" s="496"/>
    </row>
    <row r="33" spans="1:10">
      <c r="A33" s="494"/>
      <c r="B33" s="495"/>
      <c r="C33" s="495"/>
      <c r="D33" s="495"/>
      <c r="E33" s="495"/>
      <c r="F33" s="495"/>
      <c r="G33" s="495"/>
      <c r="H33" s="495"/>
      <c r="I33" s="495"/>
      <c r="J33" s="496"/>
    </row>
    <row r="34" spans="1:10">
      <c r="A34" s="494"/>
      <c r="B34" s="495"/>
      <c r="C34" s="495"/>
      <c r="D34" s="495"/>
      <c r="E34" s="495"/>
      <c r="F34" s="495"/>
      <c r="G34" s="495"/>
      <c r="H34" s="495"/>
      <c r="I34" s="495"/>
      <c r="J34" s="496"/>
    </row>
    <row r="35" spans="1:10">
      <c r="A35" s="494"/>
      <c r="B35" s="495"/>
      <c r="C35" s="495"/>
      <c r="D35" s="495"/>
      <c r="E35" s="495"/>
      <c r="F35" s="495"/>
      <c r="G35" s="495"/>
      <c r="H35" s="495"/>
      <c r="I35" s="495"/>
      <c r="J35" s="496"/>
    </row>
    <row r="36" spans="1:10" ht="13.5" thickBot="1">
      <c r="A36" s="497"/>
      <c r="B36" s="498"/>
      <c r="C36" s="498"/>
      <c r="D36" s="498"/>
      <c r="E36" s="498"/>
      <c r="F36" s="498"/>
      <c r="G36" s="498"/>
      <c r="H36" s="498"/>
      <c r="I36" s="498"/>
      <c r="J36" s="499"/>
    </row>
    <row r="37" spans="1:10">
      <c r="A37" s="518" t="s">
        <v>171</v>
      </c>
      <c r="B37" s="519"/>
      <c r="C37" s="519"/>
      <c r="D37" s="519"/>
      <c r="E37" s="519"/>
      <c r="F37" s="519"/>
      <c r="G37" s="519"/>
      <c r="H37" s="519"/>
      <c r="I37" s="519"/>
      <c r="J37" s="520"/>
    </row>
    <row r="38" spans="1:10">
      <c r="A38" s="521"/>
      <c r="B38" s="522"/>
      <c r="C38" s="522"/>
      <c r="D38" s="522"/>
      <c r="E38" s="522"/>
      <c r="F38" s="522"/>
      <c r="G38" s="522"/>
      <c r="H38" s="522"/>
      <c r="I38" s="522"/>
      <c r="J38" s="523"/>
    </row>
    <row r="39" spans="1:10">
      <c r="A39" s="521"/>
      <c r="B39" s="522"/>
      <c r="C39" s="522"/>
      <c r="D39" s="522"/>
      <c r="E39" s="522"/>
      <c r="F39" s="522"/>
      <c r="G39" s="522"/>
      <c r="H39" s="522"/>
      <c r="I39" s="522"/>
      <c r="J39" s="523"/>
    </row>
    <row r="40" spans="1:10" ht="13.5" thickBot="1">
      <c r="A40" s="524"/>
      <c r="B40" s="525"/>
      <c r="C40" s="525"/>
      <c r="D40" s="525"/>
      <c r="E40" s="525"/>
      <c r="F40" s="525"/>
      <c r="G40" s="525"/>
      <c r="H40" s="525"/>
      <c r="I40" s="525"/>
      <c r="J40" s="526"/>
    </row>
    <row r="41" spans="1:10">
      <c r="A41" s="518" t="s">
        <v>172</v>
      </c>
      <c r="B41" s="519"/>
      <c r="C41" s="519"/>
      <c r="D41" s="519"/>
      <c r="E41" s="519"/>
      <c r="F41" s="519"/>
      <c r="G41" s="519"/>
      <c r="H41" s="519"/>
      <c r="I41" s="519"/>
      <c r="J41" s="520"/>
    </row>
    <row r="42" spans="1:10">
      <c r="A42" s="521"/>
      <c r="B42" s="522"/>
      <c r="C42" s="522"/>
      <c r="D42" s="522"/>
      <c r="E42" s="522"/>
      <c r="F42" s="522"/>
      <c r="G42" s="522"/>
      <c r="H42" s="522"/>
      <c r="I42" s="522"/>
      <c r="J42" s="523"/>
    </row>
    <row r="43" spans="1:10">
      <c r="A43" s="521"/>
      <c r="B43" s="522"/>
      <c r="C43" s="522"/>
      <c r="D43" s="522"/>
      <c r="E43" s="522"/>
      <c r="F43" s="522"/>
      <c r="G43" s="522"/>
      <c r="H43" s="522"/>
      <c r="I43" s="522"/>
      <c r="J43" s="523"/>
    </row>
    <row r="44" spans="1:10">
      <c r="A44" s="521"/>
      <c r="B44" s="522"/>
      <c r="C44" s="522"/>
      <c r="D44" s="522"/>
      <c r="E44" s="522"/>
      <c r="F44" s="522"/>
      <c r="G44" s="522"/>
      <c r="H44" s="522"/>
      <c r="I44" s="522"/>
      <c r="J44" s="523"/>
    </row>
    <row r="45" spans="1:10" ht="13.5" thickBot="1">
      <c r="A45" s="524"/>
      <c r="B45" s="525"/>
      <c r="C45" s="525"/>
      <c r="D45" s="525"/>
      <c r="E45" s="525"/>
      <c r="F45" s="525"/>
      <c r="G45" s="525"/>
      <c r="H45" s="525"/>
      <c r="I45" s="525"/>
      <c r="J45" s="526"/>
    </row>
    <row r="46" spans="1:10">
      <c r="A46" s="518" t="s">
        <v>223</v>
      </c>
      <c r="B46" s="519"/>
      <c r="C46" s="519"/>
      <c r="D46" s="519"/>
      <c r="E46" s="519"/>
      <c r="F46" s="519"/>
      <c r="G46" s="519"/>
      <c r="H46" s="519"/>
      <c r="I46" s="519"/>
      <c r="J46" s="520"/>
    </row>
    <row r="47" spans="1:10">
      <c r="A47" s="521"/>
      <c r="B47" s="522"/>
      <c r="C47" s="522"/>
      <c r="D47" s="522"/>
      <c r="E47" s="522"/>
      <c r="F47" s="522"/>
      <c r="G47" s="522"/>
      <c r="H47" s="522"/>
      <c r="I47" s="522"/>
      <c r="J47" s="523"/>
    </row>
    <row r="48" spans="1:10">
      <c r="A48" s="521"/>
      <c r="B48" s="522"/>
      <c r="C48" s="522"/>
      <c r="D48" s="522"/>
      <c r="E48" s="522"/>
      <c r="F48" s="522"/>
      <c r="G48" s="522"/>
      <c r="H48" s="522"/>
      <c r="I48" s="522"/>
      <c r="J48" s="523"/>
    </row>
    <row r="49" spans="1:10">
      <c r="A49" s="521"/>
      <c r="B49" s="522"/>
      <c r="C49" s="522"/>
      <c r="D49" s="522"/>
      <c r="E49" s="522"/>
      <c r="F49" s="522"/>
      <c r="G49" s="522"/>
      <c r="H49" s="522"/>
      <c r="I49" s="522"/>
      <c r="J49" s="523"/>
    </row>
    <row r="50" spans="1:10">
      <c r="A50" s="521"/>
      <c r="B50" s="522"/>
      <c r="C50" s="522"/>
      <c r="D50" s="522"/>
      <c r="E50" s="522"/>
      <c r="F50" s="522"/>
      <c r="G50" s="522"/>
      <c r="H50" s="522"/>
      <c r="I50" s="522"/>
      <c r="J50" s="523"/>
    </row>
    <row r="51" spans="1:10" ht="13.5" thickBot="1">
      <c r="A51" s="524"/>
      <c r="B51" s="525"/>
      <c r="C51" s="525"/>
      <c r="D51" s="525"/>
      <c r="E51" s="525"/>
      <c r="F51" s="525"/>
      <c r="G51" s="525"/>
      <c r="H51" s="525"/>
      <c r="I51" s="525"/>
      <c r="J51" s="526"/>
    </row>
    <row r="52" spans="1:10">
      <c r="A52" s="448" t="s">
        <v>175</v>
      </c>
      <c r="B52" s="449"/>
      <c r="C52" s="449"/>
      <c r="D52" s="449"/>
      <c r="E52" s="449"/>
      <c r="F52" s="449"/>
      <c r="G52" s="449"/>
      <c r="H52" s="449"/>
      <c r="I52" s="449"/>
      <c r="J52" s="450"/>
    </row>
    <row r="53" spans="1:10">
      <c r="A53" s="451"/>
      <c r="B53" s="452"/>
      <c r="C53" s="452"/>
      <c r="D53" s="452"/>
      <c r="E53" s="452"/>
      <c r="F53" s="452"/>
      <c r="G53" s="452"/>
      <c r="H53" s="452"/>
      <c r="I53" s="452"/>
      <c r="J53" s="453"/>
    </row>
    <row r="54" spans="1:10">
      <c r="A54" s="451"/>
      <c r="B54" s="452"/>
      <c r="C54" s="452"/>
      <c r="D54" s="452"/>
      <c r="E54" s="452"/>
      <c r="F54" s="452"/>
      <c r="G54" s="452"/>
      <c r="H54" s="452"/>
      <c r="I54" s="452"/>
      <c r="J54" s="453"/>
    </row>
    <row r="55" spans="1:10" ht="13.5" thickBot="1">
      <c r="A55" s="454"/>
      <c r="B55" s="455"/>
      <c r="C55" s="455"/>
      <c r="D55" s="455"/>
      <c r="E55" s="455"/>
      <c r="F55" s="455"/>
      <c r="G55" s="455"/>
      <c r="H55" s="455"/>
      <c r="I55" s="455"/>
      <c r="J55" s="456"/>
    </row>
    <row r="56" spans="1:10">
      <c r="A56" s="448" t="s">
        <v>176</v>
      </c>
      <c r="B56" s="449"/>
      <c r="C56" s="449"/>
      <c r="D56" s="449"/>
      <c r="E56" s="449"/>
      <c r="F56" s="449"/>
      <c r="G56" s="449"/>
      <c r="H56" s="449"/>
      <c r="I56" s="449"/>
      <c r="J56" s="450"/>
    </row>
    <row r="57" spans="1:10">
      <c r="A57" s="451"/>
      <c r="B57" s="452"/>
      <c r="C57" s="452"/>
      <c r="D57" s="452"/>
      <c r="E57" s="452"/>
      <c r="F57" s="452"/>
      <c r="G57" s="452"/>
      <c r="H57" s="452"/>
      <c r="I57" s="452"/>
      <c r="J57" s="453"/>
    </row>
    <row r="58" spans="1:10">
      <c r="A58" s="451"/>
      <c r="B58" s="452"/>
      <c r="C58" s="452"/>
      <c r="D58" s="452"/>
      <c r="E58" s="452"/>
      <c r="F58" s="452"/>
      <c r="G58" s="452"/>
      <c r="H58" s="452"/>
      <c r="I58" s="452"/>
      <c r="J58" s="453"/>
    </row>
    <row r="59" spans="1:10">
      <c r="A59" s="451"/>
      <c r="B59" s="452"/>
      <c r="C59" s="452"/>
      <c r="D59" s="452"/>
      <c r="E59" s="452"/>
      <c r="F59" s="452"/>
      <c r="G59" s="452"/>
      <c r="H59" s="452"/>
      <c r="I59" s="452"/>
      <c r="J59" s="453"/>
    </row>
    <row r="60" spans="1:10" ht="13.5" thickBot="1">
      <c r="A60" s="454"/>
      <c r="B60" s="455"/>
      <c r="C60" s="455"/>
      <c r="D60" s="455"/>
      <c r="E60" s="455"/>
      <c r="F60" s="455"/>
      <c r="G60" s="455"/>
      <c r="H60" s="455"/>
      <c r="I60" s="455"/>
      <c r="J60" s="456"/>
    </row>
    <row r="61" spans="1:10">
      <c r="A61" s="448" t="s">
        <v>222</v>
      </c>
      <c r="B61" s="449"/>
      <c r="C61" s="449"/>
      <c r="D61" s="449"/>
      <c r="E61" s="449"/>
      <c r="F61" s="449"/>
      <c r="G61" s="449"/>
      <c r="H61" s="449"/>
      <c r="I61" s="449"/>
      <c r="J61" s="450"/>
    </row>
    <row r="62" spans="1:10">
      <c r="A62" s="451"/>
      <c r="B62" s="452"/>
      <c r="C62" s="452"/>
      <c r="D62" s="452"/>
      <c r="E62" s="452"/>
      <c r="F62" s="452"/>
      <c r="G62" s="452"/>
      <c r="H62" s="452"/>
      <c r="I62" s="452"/>
      <c r="J62" s="453"/>
    </row>
    <row r="63" spans="1:10">
      <c r="A63" s="451"/>
      <c r="B63" s="452"/>
      <c r="C63" s="452"/>
      <c r="D63" s="452"/>
      <c r="E63" s="452"/>
      <c r="F63" s="452"/>
      <c r="G63" s="452"/>
      <c r="H63" s="452"/>
      <c r="I63" s="452"/>
      <c r="J63" s="453"/>
    </row>
    <row r="64" spans="1:10">
      <c r="A64" s="451"/>
      <c r="B64" s="452"/>
      <c r="C64" s="452"/>
      <c r="D64" s="452"/>
      <c r="E64" s="452"/>
      <c r="F64" s="452"/>
      <c r="G64" s="452"/>
      <c r="H64" s="452"/>
      <c r="I64" s="452"/>
      <c r="J64" s="453"/>
    </row>
    <row r="65" spans="1:233">
      <c r="A65" s="451"/>
      <c r="B65" s="452"/>
      <c r="C65" s="452"/>
      <c r="D65" s="452"/>
      <c r="E65" s="452"/>
      <c r="F65" s="452"/>
      <c r="G65" s="452"/>
      <c r="H65" s="452"/>
      <c r="I65" s="452"/>
      <c r="J65" s="453"/>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3.5" thickBot="1">
      <c r="A66" s="454"/>
      <c r="B66" s="455"/>
      <c r="C66" s="455"/>
      <c r="D66" s="455"/>
      <c r="E66" s="455"/>
      <c r="F66" s="455"/>
      <c r="G66" s="455"/>
      <c r="H66" s="455"/>
      <c r="I66" s="455"/>
      <c r="J66" s="456"/>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c r="A67" s="485" t="s">
        <v>173</v>
      </c>
      <c r="B67" s="486"/>
      <c r="C67" s="486"/>
      <c r="D67" s="486"/>
      <c r="E67" s="486"/>
      <c r="F67" s="486"/>
      <c r="G67" s="486"/>
      <c r="H67" s="486"/>
      <c r="I67" s="486"/>
      <c r="J67" s="487"/>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3.5" thickBot="1">
      <c r="A68" s="488"/>
      <c r="B68" s="489"/>
      <c r="C68" s="489"/>
      <c r="D68" s="489"/>
      <c r="E68" s="489"/>
      <c r="F68" s="489"/>
      <c r="G68" s="489"/>
      <c r="H68" s="489"/>
      <c r="I68" s="489"/>
      <c r="J68" s="490"/>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c r="A69" s="457" t="s">
        <v>174</v>
      </c>
      <c r="B69" s="458"/>
      <c r="C69" s="458"/>
      <c r="D69" s="458"/>
      <c r="E69" s="458"/>
      <c r="F69" s="458"/>
      <c r="G69" s="458"/>
      <c r="H69" s="458"/>
      <c r="I69" s="458"/>
      <c r="J69" s="45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c r="A70" s="460"/>
      <c r="B70" s="461"/>
      <c r="C70" s="461"/>
      <c r="D70" s="461"/>
      <c r="E70" s="461"/>
      <c r="F70" s="461"/>
      <c r="G70" s="461"/>
      <c r="H70" s="461"/>
      <c r="I70" s="461"/>
      <c r="J70" s="462"/>
    </row>
    <row r="71" spans="1:233">
      <c r="A71" s="460"/>
      <c r="B71" s="461"/>
      <c r="C71" s="461"/>
      <c r="D71" s="461"/>
      <c r="E71" s="461"/>
      <c r="F71" s="461"/>
      <c r="G71" s="461"/>
      <c r="H71" s="461"/>
      <c r="I71" s="461"/>
      <c r="J71" s="462"/>
    </row>
    <row r="72" spans="1:233">
      <c r="A72" s="460"/>
      <c r="B72" s="461"/>
      <c r="C72" s="461"/>
      <c r="D72" s="461"/>
      <c r="E72" s="461"/>
      <c r="F72" s="461"/>
      <c r="G72" s="461"/>
      <c r="H72" s="461"/>
      <c r="I72" s="461"/>
      <c r="J72" s="462"/>
    </row>
    <row r="73" spans="1:233">
      <c r="A73" s="460"/>
      <c r="B73" s="461"/>
      <c r="C73" s="461"/>
      <c r="D73" s="461"/>
      <c r="E73" s="461"/>
      <c r="F73" s="461"/>
      <c r="G73" s="461"/>
      <c r="H73" s="461"/>
      <c r="I73" s="461"/>
      <c r="J73" s="462"/>
    </row>
    <row r="74" spans="1:233" ht="13.5" thickBot="1">
      <c r="A74" s="463"/>
      <c r="B74" s="464"/>
      <c r="C74" s="464"/>
      <c r="D74" s="464"/>
      <c r="E74" s="464"/>
      <c r="F74" s="464"/>
      <c r="G74" s="464"/>
      <c r="H74" s="464"/>
      <c r="I74" s="464"/>
      <c r="J74" s="465"/>
    </row>
    <row r="75" spans="1:233" ht="16.5" thickBot="1">
      <c r="A75" s="57"/>
      <c r="B75" s="58"/>
      <c r="C75" s="58"/>
      <c r="D75" s="58"/>
      <c r="E75" s="58"/>
      <c r="F75" s="58"/>
      <c r="G75" s="58"/>
      <c r="H75" s="58"/>
      <c r="I75" s="58"/>
      <c r="J75" s="59"/>
    </row>
    <row r="76" spans="1:233">
      <c r="A76" s="439" t="s">
        <v>221</v>
      </c>
      <c r="B76" s="440"/>
      <c r="C76" s="440"/>
      <c r="D76" s="440"/>
      <c r="E76" s="440"/>
      <c r="F76" s="440"/>
      <c r="G76" s="440"/>
      <c r="H76" s="440"/>
      <c r="I76" s="440"/>
      <c r="J76" s="441"/>
    </row>
    <row r="77" spans="1:233">
      <c r="A77" s="442"/>
      <c r="B77" s="443"/>
      <c r="C77" s="443"/>
      <c r="D77" s="443"/>
      <c r="E77" s="443"/>
      <c r="F77" s="443"/>
      <c r="G77" s="443"/>
      <c r="H77" s="443"/>
      <c r="I77" s="443"/>
      <c r="J77" s="444"/>
    </row>
    <row r="78" spans="1:233">
      <c r="A78" s="442"/>
      <c r="B78" s="443"/>
      <c r="C78" s="443"/>
      <c r="D78" s="443"/>
      <c r="E78" s="443"/>
      <c r="F78" s="443"/>
      <c r="G78" s="443"/>
      <c r="H78" s="443"/>
      <c r="I78" s="443"/>
      <c r="J78" s="444"/>
    </row>
    <row r="79" spans="1:233">
      <c r="A79" s="442"/>
      <c r="B79" s="443"/>
      <c r="C79" s="443"/>
      <c r="D79" s="443"/>
      <c r="E79" s="443"/>
      <c r="F79" s="443"/>
      <c r="G79" s="443"/>
      <c r="H79" s="443"/>
      <c r="I79" s="443"/>
      <c r="J79" s="444"/>
    </row>
    <row r="80" spans="1:233" ht="13.5" thickBot="1">
      <c r="A80" s="445"/>
      <c r="B80" s="446"/>
      <c r="C80" s="446"/>
      <c r="D80" s="446"/>
      <c r="E80" s="446"/>
      <c r="F80" s="446"/>
      <c r="G80" s="446"/>
      <c r="H80" s="446"/>
      <c r="I80" s="446"/>
      <c r="J80" s="447"/>
    </row>
  </sheetData>
  <mergeCells count="18">
    <mergeCell ref="A1:J2"/>
    <mergeCell ref="A13:J15"/>
    <mergeCell ref="A16:J18"/>
    <mergeCell ref="A67:J68"/>
    <mergeCell ref="A22:J25"/>
    <mergeCell ref="A26:J30"/>
    <mergeCell ref="A19:J21"/>
    <mergeCell ref="A3:J7"/>
    <mergeCell ref="A8:J11"/>
    <mergeCell ref="A31:J36"/>
    <mergeCell ref="A37:J40"/>
    <mergeCell ref="A41:J45"/>
    <mergeCell ref="A46:J51"/>
    <mergeCell ref="A76:J80"/>
    <mergeCell ref="A52:J55"/>
    <mergeCell ref="A56:J60"/>
    <mergeCell ref="A61:J66"/>
    <mergeCell ref="A69:J74"/>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theme="0" tint="-0.14999847407452621"/>
    <pageSetUpPr fitToPage="1"/>
  </sheetPr>
  <dimension ref="A1:J35"/>
  <sheetViews>
    <sheetView topLeftCell="B1" workbookViewId="0">
      <selection activeCell="G7" sqref="G7"/>
    </sheetView>
  </sheetViews>
  <sheetFormatPr defaultColWidth="8.85546875" defaultRowHeight="12.75"/>
  <cols>
    <col min="1" max="1" width="47" customWidth="1"/>
    <col min="2" max="9" width="15.7109375" customWidth="1"/>
    <col min="10" max="10" width="30.7109375" customWidth="1"/>
  </cols>
  <sheetData>
    <row r="1" spans="1:10" s="70" customFormat="1" ht="51">
      <c r="A1" s="67" t="s">
        <v>60</v>
      </c>
      <c r="B1" s="68" t="s">
        <v>181</v>
      </c>
      <c r="C1" s="69" t="s">
        <v>182</v>
      </c>
      <c r="D1" s="68" t="s">
        <v>183</v>
      </c>
      <c r="E1" s="69" t="s">
        <v>184</v>
      </c>
      <c r="F1" s="69" t="s">
        <v>185</v>
      </c>
      <c r="G1" s="69" t="s">
        <v>228</v>
      </c>
      <c r="H1" s="69" t="s">
        <v>186</v>
      </c>
      <c r="I1" s="69" t="s">
        <v>242</v>
      </c>
      <c r="J1" s="69" t="s">
        <v>187</v>
      </c>
    </row>
    <row r="2" spans="1:10">
      <c r="A2" s="71" t="s">
        <v>188</v>
      </c>
      <c r="B2" s="72">
        <v>25496.29</v>
      </c>
      <c r="C2" s="72">
        <v>0</v>
      </c>
      <c r="D2" s="72">
        <v>25064.34</v>
      </c>
      <c r="E2" s="72">
        <v>0</v>
      </c>
      <c r="F2" s="72">
        <v>0</v>
      </c>
      <c r="G2" s="80">
        <v>40256</v>
      </c>
      <c r="H2" s="72">
        <v>0</v>
      </c>
      <c r="I2" s="80">
        <v>40360</v>
      </c>
      <c r="J2" s="72">
        <v>0</v>
      </c>
    </row>
    <row r="3" spans="1:10">
      <c r="A3" s="73" t="s">
        <v>189</v>
      </c>
      <c r="B3" s="72">
        <v>0</v>
      </c>
      <c r="C3" s="72">
        <v>0</v>
      </c>
      <c r="D3" s="72">
        <v>0</v>
      </c>
      <c r="E3" s="72">
        <v>0</v>
      </c>
      <c r="F3" s="72">
        <v>0</v>
      </c>
      <c r="G3" s="72"/>
      <c r="H3" s="72">
        <v>20290.444365689043</v>
      </c>
      <c r="I3" s="80">
        <v>40360</v>
      </c>
      <c r="J3" s="72">
        <v>20290.444365689043</v>
      </c>
    </row>
    <row r="4" spans="1:10">
      <c r="A4" s="73" t="s">
        <v>190</v>
      </c>
      <c r="B4" s="72">
        <v>0</v>
      </c>
      <c r="C4" s="72">
        <v>0</v>
      </c>
      <c r="D4" s="72">
        <v>0</v>
      </c>
      <c r="E4" s="72">
        <v>0</v>
      </c>
      <c r="F4" s="72">
        <v>0</v>
      </c>
      <c r="G4" s="72"/>
      <c r="H4" s="72">
        <v>21177.722467051171</v>
      </c>
      <c r="I4" s="80">
        <v>40360</v>
      </c>
      <c r="J4" s="72">
        <v>21177.722467051171</v>
      </c>
    </row>
    <row r="5" spans="1:10">
      <c r="A5" s="73" t="s">
        <v>191</v>
      </c>
      <c r="B5" s="72">
        <v>27218.1</v>
      </c>
      <c r="C5" s="72">
        <v>5918.0875413133563</v>
      </c>
      <c r="D5" s="72">
        <v>25287.58</v>
      </c>
      <c r="E5" s="72">
        <v>7168.6221461212699</v>
      </c>
      <c r="F5" s="72">
        <v>13086.709687434626</v>
      </c>
      <c r="G5" s="80">
        <v>40256</v>
      </c>
      <c r="H5" s="72">
        <v>35773.628819241625</v>
      </c>
      <c r="I5" s="80">
        <v>40360</v>
      </c>
      <c r="J5" s="72">
        <v>48860.338506676249</v>
      </c>
    </row>
    <row r="6" spans="1:10">
      <c r="A6" s="73" t="s">
        <v>192</v>
      </c>
      <c r="B6" s="72">
        <v>0</v>
      </c>
      <c r="C6" s="72">
        <v>0</v>
      </c>
      <c r="D6" s="72">
        <v>0</v>
      </c>
      <c r="E6" s="72">
        <v>0</v>
      </c>
      <c r="F6" s="72">
        <v>0</v>
      </c>
      <c r="G6" s="72"/>
      <c r="H6" s="72">
        <v>69298.156601300769</v>
      </c>
      <c r="I6" s="80">
        <v>40360</v>
      </c>
      <c r="J6" s="72">
        <v>69298.156601300769</v>
      </c>
    </row>
    <row r="7" spans="1:10">
      <c r="A7" s="73" t="s">
        <v>193</v>
      </c>
      <c r="B7" s="72">
        <v>65746.16</v>
      </c>
      <c r="C7" s="72">
        <v>14295.322979384842</v>
      </c>
      <c r="D7" s="72">
        <v>56393.24</v>
      </c>
      <c r="E7" s="72">
        <v>15986.576380797682</v>
      </c>
      <c r="F7" s="72">
        <v>30281.899360182524</v>
      </c>
      <c r="G7" s="80">
        <v>40252</v>
      </c>
      <c r="H7" s="72">
        <v>58727.241722910781</v>
      </c>
      <c r="I7" s="80">
        <v>40360</v>
      </c>
      <c r="J7" s="72">
        <v>89009.141083093302</v>
      </c>
    </row>
    <row r="8" spans="1:10">
      <c r="A8" s="73" t="s">
        <v>194</v>
      </c>
      <c r="B8" s="72">
        <v>25526.67</v>
      </c>
      <c r="C8" s="72">
        <v>0</v>
      </c>
      <c r="D8" s="72">
        <v>25068.28</v>
      </c>
      <c r="E8" s="72">
        <v>0</v>
      </c>
      <c r="F8" s="72">
        <v>0</v>
      </c>
      <c r="G8" s="80">
        <v>40256</v>
      </c>
      <c r="H8" s="72">
        <v>0</v>
      </c>
      <c r="I8" s="80">
        <v>40360</v>
      </c>
      <c r="J8" s="72">
        <v>0</v>
      </c>
    </row>
    <row r="9" spans="1:10">
      <c r="A9" s="73" t="s">
        <v>195</v>
      </c>
      <c r="B9" s="72">
        <v>61218.8</v>
      </c>
      <c r="C9" s="72">
        <v>13310.929770048391</v>
      </c>
      <c r="D9" s="72">
        <v>55806.27</v>
      </c>
      <c r="E9" s="72">
        <v>15820.179827979704</v>
      </c>
      <c r="F9" s="72">
        <v>29131.109598028095</v>
      </c>
      <c r="G9" s="80">
        <v>40256</v>
      </c>
      <c r="H9" s="72">
        <v>53072.249112283716</v>
      </c>
      <c r="I9" s="80">
        <v>40360</v>
      </c>
      <c r="J9" s="72">
        <v>82203.358710311819</v>
      </c>
    </row>
    <row r="10" spans="1:10">
      <c r="A10" s="73" t="s">
        <v>196</v>
      </c>
      <c r="B10" s="72">
        <v>0</v>
      </c>
      <c r="C10" s="72">
        <v>0</v>
      </c>
      <c r="D10" s="72">
        <v>0</v>
      </c>
      <c r="E10" s="72">
        <v>0</v>
      </c>
      <c r="F10" s="72">
        <v>0</v>
      </c>
      <c r="G10" s="72"/>
      <c r="H10" s="72">
        <v>17640.902373297336</v>
      </c>
      <c r="I10" s="80">
        <v>40361</v>
      </c>
      <c r="J10" s="72">
        <v>17640.902373297336</v>
      </c>
    </row>
    <row r="11" spans="1:10">
      <c r="A11" s="71" t="s">
        <v>197</v>
      </c>
      <c r="B11" s="72">
        <v>54051.33</v>
      </c>
      <c r="C11" s="72">
        <v>11752.492005849668</v>
      </c>
      <c r="D11" s="72">
        <v>50525.26</v>
      </c>
      <c r="E11" s="72">
        <v>14323.098444949463</v>
      </c>
      <c r="F11" s="72">
        <v>26075.590450799129</v>
      </c>
      <c r="G11" s="80">
        <v>40256</v>
      </c>
      <c r="H11" s="72">
        <v>40182.941239415879</v>
      </c>
      <c r="I11" s="80">
        <v>40360</v>
      </c>
      <c r="J11" s="72">
        <v>66258.531690215008</v>
      </c>
    </row>
    <row r="12" spans="1:10">
      <c r="A12" s="71" t="s">
        <v>198</v>
      </c>
      <c r="B12" s="72">
        <v>716989.94</v>
      </c>
      <c r="C12" s="72">
        <v>155896.59936443067</v>
      </c>
      <c r="D12" s="72">
        <v>397580.37</v>
      </c>
      <c r="E12" s="72">
        <v>112707.63929348275</v>
      </c>
      <c r="F12" s="72">
        <v>268604.2386579134</v>
      </c>
      <c r="G12" s="80">
        <v>40254</v>
      </c>
      <c r="H12" s="72">
        <v>875143.17743232287</v>
      </c>
      <c r="I12" s="80">
        <v>40360</v>
      </c>
      <c r="J12" s="72">
        <v>1143747.4160902363</v>
      </c>
    </row>
    <row r="13" spans="1:10">
      <c r="A13" s="71" t="s">
        <v>199</v>
      </c>
      <c r="B13" s="72">
        <v>27380.16</v>
      </c>
      <c r="C13" s="72">
        <v>5953.3245808916245</v>
      </c>
      <c r="D13" s="72">
        <v>25308.59</v>
      </c>
      <c r="E13" s="72">
        <v>7174.5781431478745</v>
      </c>
      <c r="F13" s="72">
        <v>13127.902724039499</v>
      </c>
      <c r="G13" s="80">
        <v>40252</v>
      </c>
      <c r="H13" s="72">
        <v>23906.355265185914</v>
      </c>
      <c r="I13" s="80">
        <v>40360</v>
      </c>
      <c r="J13" s="72">
        <v>37034.257989225414</v>
      </c>
    </row>
    <row r="14" spans="1:10">
      <c r="A14" s="71" t="s">
        <v>200</v>
      </c>
      <c r="B14" s="72">
        <v>27400.41</v>
      </c>
      <c r="C14" s="72">
        <v>5957.7275800984607</v>
      </c>
      <c r="D14" s="72">
        <v>25311.21</v>
      </c>
      <c r="E14" s="72">
        <v>7175.3208710017379</v>
      </c>
      <c r="F14" s="72">
        <v>13133.0484511002</v>
      </c>
      <c r="G14" s="80">
        <v>40256</v>
      </c>
      <c r="H14" s="72">
        <v>22443.175358939749</v>
      </c>
      <c r="I14" s="80">
        <v>40360</v>
      </c>
      <c r="J14" s="72">
        <v>35576.223810039948</v>
      </c>
    </row>
    <row r="15" spans="1:10">
      <c r="A15" s="71" t="s">
        <v>201</v>
      </c>
      <c r="B15" s="72">
        <v>87873.17</v>
      </c>
      <c r="C15" s="72">
        <v>19106.444336405209</v>
      </c>
      <c r="D15" s="72">
        <v>63613.77</v>
      </c>
      <c r="E15" s="72">
        <v>18033.480484105825</v>
      </c>
      <c r="F15" s="72">
        <v>37139.924820511034</v>
      </c>
      <c r="G15" s="80">
        <v>40256</v>
      </c>
      <c r="H15" s="72">
        <v>87694.249326297693</v>
      </c>
      <c r="I15" s="80">
        <v>40360</v>
      </c>
      <c r="J15" s="72">
        <v>124834.17414680873</v>
      </c>
    </row>
    <row r="16" spans="1:10">
      <c r="A16" s="71" t="s">
        <v>202</v>
      </c>
      <c r="B16" s="72">
        <v>0</v>
      </c>
      <c r="C16" s="72">
        <v>0</v>
      </c>
      <c r="D16" s="72">
        <v>0</v>
      </c>
      <c r="E16" s="72">
        <v>0</v>
      </c>
      <c r="F16" s="72">
        <v>0</v>
      </c>
      <c r="G16" s="80"/>
      <c r="H16" s="72">
        <v>35971.355833599213</v>
      </c>
      <c r="I16" s="80">
        <v>40361</v>
      </c>
      <c r="J16" s="72">
        <v>35971.355833599213</v>
      </c>
    </row>
    <row r="17" spans="1:10">
      <c r="A17" s="73" t="s">
        <v>203</v>
      </c>
      <c r="B17" s="72">
        <v>31326.81</v>
      </c>
      <c r="C17" s="72">
        <v>6811.4528188995801</v>
      </c>
      <c r="D17" s="72">
        <v>30172.02</v>
      </c>
      <c r="E17" s="72">
        <v>8553.2823134999035</v>
      </c>
      <c r="F17" s="72">
        <v>15364.735132399484</v>
      </c>
      <c r="G17" s="80">
        <v>40256</v>
      </c>
      <c r="H17" s="72">
        <v>19892.496873726839</v>
      </c>
      <c r="I17" s="80">
        <v>40361</v>
      </c>
      <c r="J17" s="72">
        <v>35257.232006126324</v>
      </c>
    </row>
    <row r="18" spans="1:10">
      <c r="A18" s="73" t="s">
        <v>204</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c r="A19" s="73" t="s">
        <v>205</v>
      </c>
      <c r="B19" s="72">
        <v>64922.37</v>
      </c>
      <c r="C19" s="72">
        <v>14116.204623009542</v>
      </c>
      <c r="D19" s="72">
        <v>60638.19</v>
      </c>
      <c r="E19" s="72">
        <v>17189.951420211397</v>
      </c>
      <c r="F19" s="72">
        <v>31306.156043220937</v>
      </c>
      <c r="G19" s="80">
        <v>40256</v>
      </c>
      <c r="H19" s="72">
        <v>28493.621998281997</v>
      </c>
      <c r="I19" s="80">
        <v>40360</v>
      </c>
      <c r="J19" s="72">
        <v>59799.778041502934</v>
      </c>
    </row>
    <row r="20" spans="1:10">
      <c r="A20" s="73" t="s">
        <v>206</v>
      </c>
      <c r="B20" s="72">
        <v>32694.14</v>
      </c>
      <c r="C20" s="72">
        <v>7108.7541969481572</v>
      </c>
      <c r="D20" s="72">
        <v>30349.3</v>
      </c>
      <c r="E20" s="72">
        <v>8603.5383417186731</v>
      </c>
      <c r="F20" s="72">
        <v>15712.29253866683</v>
      </c>
      <c r="G20" s="80">
        <v>40256</v>
      </c>
      <c r="H20" s="72">
        <v>28776.585974229965</v>
      </c>
      <c r="I20" s="80">
        <v>40361</v>
      </c>
      <c r="J20" s="72">
        <v>44488.878512896794</v>
      </c>
    </row>
    <row r="21" spans="1:10">
      <c r="A21" s="73" t="s">
        <v>207</v>
      </c>
      <c r="B21" s="72">
        <v>0</v>
      </c>
      <c r="C21" s="72">
        <v>0</v>
      </c>
      <c r="D21" s="72">
        <v>0</v>
      </c>
      <c r="E21" s="72">
        <v>0</v>
      </c>
      <c r="F21" s="72">
        <v>0</v>
      </c>
      <c r="G21" s="72"/>
      <c r="H21" s="72">
        <v>17502.493463247025</v>
      </c>
      <c r="I21" s="80">
        <v>40361</v>
      </c>
      <c r="J21" s="72">
        <v>17502.493463247025</v>
      </c>
    </row>
    <row r="22" spans="1:10">
      <c r="A22" s="71" t="s">
        <v>208</v>
      </c>
      <c r="B22" s="72">
        <v>33585.43</v>
      </c>
      <c r="C22" s="72">
        <v>7302.5492173462453</v>
      </c>
      <c r="D22" s="72">
        <v>30464.85</v>
      </c>
      <c r="E22" s="72">
        <v>8636.2949079454247</v>
      </c>
      <c r="F22" s="72">
        <v>15938.844125291671</v>
      </c>
      <c r="G22" s="80">
        <v>40256</v>
      </c>
      <c r="H22" s="72">
        <v>24341.354696772611</v>
      </c>
      <c r="I22" s="80">
        <v>40360</v>
      </c>
      <c r="J22" s="72">
        <v>40280.198822064282</v>
      </c>
    </row>
    <row r="23" spans="1:10">
      <c r="A23" s="71" t="s">
        <v>209</v>
      </c>
      <c r="B23" s="72">
        <v>37366.69</v>
      </c>
      <c r="C23" s="72">
        <v>8124.7163670174768</v>
      </c>
      <c r="D23" s="72">
        <v>26603.35</v>
      </c>
      <c r="E23" s="72">
        <v>7541.6217752357197</v>
      </c>
      <c r="F23" s="72">
        <v>15666.338142253197</v>
      </c>
      <c r="G23" s="80">
        <v>40256</v>
      </c>
      <c r="H23" s="72">
        <v>63136.554143085043</v>
      </c>
      <c r="I23" s="80">
        <v>40360</v>
      </c>
      <c r="J23" s="72">
        <v>78802.892285338239</v>
      </c>
    </row>
    <row r="24" spans="1:10">
      <c r="A24" s="71" t="s">
        <v>210</v>
      </c>
      <c r="B24" s="72">
        <v>0</v>
      </c>
      <c r="C24" s="72">
        <v>0</v>
      </c>
      <c r="D24" s="72">
        <v>0</v>
      </c>
      <c r="E24" s="72">
        <v>0</v>
      </c>
      <c r="F24" s="72">
        <v>0</v>
      </c>
      <c r="G24" s="80"/>
      <c r="H24" s="72">
        <v>16672.040002945148</v>
      </c>
      <c r="I24" s="80">
        <v>40360</v>
      </c>
      <c r="J24" s="72">
        <v>16672.040002945148</v>
      </c>
    </row>
    <row r="25" spans="1:10">
      <c r="A25" s="71" t="s">
        <v>211</v>
      </c>
      <c r="B25" s="72">
        <v>0</v>
      </c>
      <c r="C25" s="72">
        <v>0</v>
      </c>
      <c r="D25" s="72">
        <v>0</v>
      </c>
      <c r="E25" s="72">
        <v>0</v>
      </c>
      <c r="F25" s="72">
        <v>0</v>
      </c>
      <c r="G25" s="72"/>
      <c r="H25" s="72">
        <v>45736.576879617132</v>
      </c>
      <c r="I25" s="80">
        <v>40360</v>
      </c>
      <c r="J25" s="72">
        <v>45736.576879617132</v>
      </c>
    </row>
    <row r="26" spans="1:10">
      <c r="A26" s="73" t="s">
        <v>212</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c r="A27" s="73" t="s">
        <v>213</v>
      </c>
      <c r="B27" s="72">
        <v>33129.65</v>
      </c>
      <c r="C27" s="72">
        <v>7203.4480332231878</v>
      </c>
      <c r="D27" s="72">
        <v>30405.759999999998</v>
      </c>
      <c r="E27" s="72">
        <v>8619.5438434855459</v>
      </c>
      <c r="F27" s="72">
        <v>15822.991876708733</v>
      </c>
      <c r="G27" s="80">
        <v>40256</v>
      </c>
      <c r="H27" s="72">
        <v>0</v>
      </c>
      <c r="I27" s="80">
        <v>40360</v>
      </c>
      <c r="J27" s="72">
        <v>15822.991876708733</v>
      </c>
    </row>
    <row r="28" spans="1:10">
      <c r="A28" s="73" t="s">
        <v>214</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c r="A29" s="73" t="s">
        <v>215</v>
      </c>
      <c r="B29" s="72">
        <v>0</v>
      </c>
      <c r="C29" s="72">
        <v>0</v>
      </c>
      <c r="D29" s="72">
        <v>0</v>
      </c>
      <c r="E29" s="72">
        <v>0</v>
      </c>
      <c r="F29" s="72">
        <v>0</v>
      </c>
      <c r="G29" s="72"/>
      <c r="H29" s="72">
        <v>15544.996021106885</v>
      </c>
      <c r="I29" s="80">
        <v>40360</v>
      </c>
      <c r="J29" s="72">
        <v>15544.996021106885</v>
      </c>
    </row>
    <row r="30" spans="1:10">
      <c r="A30" s="71" t="s">
        <v>216</v>
      </c>
      <c r="B30" s="72">
        <v>31093.86</v>
      </c>
      <c r="C30" s="72">
        <v>0</v>
      </c>
      <c r="D30" s="72">
        <v>30141.82</v>
      </c>
      <c r="E30" s="72">
        <v>0</v>
      </c>
      <c r="F30" s="72">
        <v>0</v>
      </c>
      <c r="G30" s="80">
        <v>40256</v>
      </c>
      <c r="H30" s="72">
        <v>0</v>
      </c>
      <c r="I30" s="80">
        <v>40360</v>
      </c>
      <c r="J30" s="72">
        <v>0</v>
      </c>
    </row>
    <row r="31" spans="1:10">
      <c r="A31" s="71" t="s">
        <v>217</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c r="A32" s="71" t="s">
        <v>229</v>
      </c>
      <c r="B32" s="72">
        <v>26093.86</v>
      </c>
      <c r="C32" s="72">
        <v>5673.6417226321801</v>
      </c>
      <c r="D32" s="72">
        <v>25141.82</v>
      </c>
      <c r="E32" s="72">
        <v>7127.3015308619752</v>
      </c>
      <c r="F32" s="72">
        <v>12800.943253494155</v>
      </c>
      <c r="G32" s="80">
        <v>40256</v>
      </c>
      <c r="H32" s="72">
        <v>0</v>
      </c>
      <c r="I32" s="80">
        <v>40360</v>
      </c>
      <c r="J32" s="72">
        <v>12800.943253494155</v>
      </c>
    </row>
    <row r="33" spans="1:10">
      <c r="A33" s="71" t="s">
        <v>230</v>
      </c>
      <c r="B33" s="72">
        <v>0</v>
      </c>
      <c r="C33" s="72">
        <v>0</v>
      </c>
      <c r="D33" s="72">
        <v>0</v>
      </c>
      <c r="E33" s="72">
        <v>0</v>
      </c>
      <c r="F33" s="72">
        <v>0</v>
      </c>
      <c r="G33" s="72"/>
      <c r="H33" s="72">
        <v>18550.446639342252</v>
      </c>
      <c r="I33" s="80">
        <v>40361</v>
      </c>
      <c r="J33" s="72">
        <v>18550.446639342252</v>
      </c>
    </row>
    <row r="34" spans="1:10">
      <c r="A34" s="74" t="s">
        <v>231</v>
      </c>
      <c r="B34" s="72">
        <v>0</v>
      </c>
      <c r="C34" s="72">
        <v>0</v>
      </c>
      <c r="D34" s="72">
        <v>0</v>
      </c>
      <c r="E34" s="72">
        <v>0</v>
      </c>
      <c r="F34" s="72">
        <v>0</v>
      </c>
      <c r="G34" s="72"/>
      <c r="H34" s="72">
        <v>17680.447776168854</v>
      </c>
      <c r="I34" s="80">
        <v>40360</v>
      </c>
      <c r="J34" s="72">
        <v>17680.447776168854</v>
      </c>
    </row>
    <row r="35" spans="1:10">
      <c r="A35" s="75" t="s">
        <v>232</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85546875" defaultRowHeight="12.75"/>
  <cols>
    <col min="1" max="3" width="15.71093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2" width="9.140625" style="10" hidden="1" customWidth="1"/>
    <col min="13" max="16384" width="8.85546875" style="10"/>
  </cols>
  <sheetData>
    <row r="1" spans="1:11" ht="30" customHeight="1">
      <c r="A1" s="533" t="s">
        <v>117</v>
      </c>
      <c r="B1" s="534"/>
      <c r="C1" s="534"/>
      <c r="D1" s="534"/>
      <c r="E1" s="534"/>
      <c r="F1" s="534"/>
      <c r="G1" s="534"/>
      <c r="H1" s="534"/>
      <c r="I1" s="534"/>
      <c r="J1" s="534"/>
    </row>
    <row r="2" spans="1:11" s="3" customFormat="1" ht="12.75" customHeight="1">
      <c r="A2" s="237" t="s">
        <v>112</v>
      </c>
      <c r="B2" s="238"/>
      <c r="C2" s="238"/>
      <c r="D2" s="238"/>
      <c r="E2" s="238"/>
      <c r="F2" s="238"/>
      <c r="G2" s="238"/>
      <c r="H2" s="238"/>
      <c r="I2" s="238"/>
      <c r="J2" s="239"/>
    </row>
    <row r="3" spans="1:11" s="3" customFormat="1" ht="12.75" customHeight="1">
      <c r="A3" s="264"/>
      <c r="B3" s="265"/>
      <c r="C3" s="265"/>
      <c r="D3" s="265"/>
      <c r="E3" s="265"/>
      <c r="F3" s="265"/>
      <c r="G3" s="265"/>
      <c r="H3" s="265"/>
      <c r="I3" s="265"/>
      <c r="J3" s="266"/>
    </row>
    <row r="4" spans="1:11" s="3" customFormat="1" ht="12.75" customHeight="1">
      <c r="A4" s="264"/>
      <c r="B4" s="265"/>
      <c r="C4" s="265"/>
      <c r="D4" s="265"/>
      <c r="E4" s="265"/>
      <c r="F4" s="265"/>
      <c r="G4" s="265"/>
      <c r="H4" s="265"/>
      <c r="I4" s="265"/>
      <c r="J4" s="266"/>
    </row>
    <row r="5" spans="1:11" s="3" customFormat="1" ht="13.5" thickBot="1">
      <c r="A5" s="240"/>
      <c r="B5" s="241"/>
      <c r="C5" s="241"/>
      <c r="D5" s="241"/>
      <c r="E5" s="241"/>
      <c r="F5" s="241"/>
      <c r="G5" s="241"/>
      <c r="H5" s="241"/>
      <c r="I5" s="241"/>
      <c r="J5" s="242"/>
    </row>
    <row r="6" spans="1:11" ht="24.95" customHeight="1" thickTop="1">
      <c r="A6" s="549" t="s">
        <v>81</v>
      </c>
      <c r="B6" s="550"/>
      <c r="C6" s="550"/>
      <c r="D6" s="550"/>
      <c r="E6" s="550"/>
      <c r="F6" s="550"/>
      <c r="G6" s="550"/>
      <c r="H6" s="550"/>
      <c r="I6" s="550"/>
      <c r="J6" s="550"/>
    </row>
    <row r="7" spans="1:11" ht="50.1" customHeight="1" thickBot="1">
      <c r="A7" s="545" t="e">
        <f>IF(K43=27,"Validation Successful: You may now submit the application to the OSSE.","Validation Failed: You are not ready to submit the application to the OSSE.  See below for details.")</f>
        <v>#REF!</v>
      </c>
      <c r="B7" s="546"/>
      <c r="C7" s="546"/>
      <c r="D7" s="546"/>
      <c r="E7" s="546"/>
      <c r="F7" s="546"/>
      <c r="G7" s="546"/>
      <c r="H7" s="546"/>
      <c r="I7" s="546"/>
      <c r="J7" s="546"/>
    </row>
    <row r="8" spans="1:11" ht="24.95" customHeight="1" thickTop="1">
      <c r="A8" s="549" t="s">
        <v>82</v>
      </c>
      <c r="B8" s="551"/>
      <c r="C8" s="551"/>
      <c r="D8" s="551"/>
      <c r="E8" s="551"/>
      <c r="F8" s="551"/>
      <c r="G8" s="551"/>
      <c r="H8" s="551"/>
      <c r="I8" s="551"/>
      <c r="J8" s="551"/>
    </row>
    <row r="9" spans="1:11" ht="15" customHeight="1">
      <c r="A9" s="535" t="s">
        <v>114</v>
      </c>
      <c r="B9" s="536"/>
      <c r="C9" s="537"/>
      <c r="D9" s="547" t="s">
        <v>113</v>
      </c>
      <c r="E9" s="541" t="s">
        <v>115</v>
      </c>
      <c r="F9" s="536"/>
      <c r="G9" s="536"/>
      <c r="H9" s="536"/>
      <c r="I9" s="536"/>
      <c r="J9" s="537"/>
    </row>
    <row r="10" spans="1:11" ht="15" customHeight="1" thickBot="1">
      <c r="A10" s="538"/>
      <c r="B10" s="539"/>
      <c r="C10" s="540"/>
      <c r="D10" s="548"/>
      <c r="E10" s="542"/>
      <c r="F10" s="539"/>
      <c r="G10" s="539"/>
      <c r="H10" s="539"/>
      <c r="I10" s="539"/>
      <c r="J10" s="540"/>
    </row>
    <row r="11" spans="1:11" ht="24.95" customHeight="1" thickTop="1">
      <c r="A11" s="543" t="s">
        <v>80</v>
      </c>
      <c r="B11" s="544"/>
      <c r="C11" s="544"/>
      <c r="D11" s="544"/>
      <c r="E11" s="544"/>
      <c r="F11" s="544"/>
      <c r="G11" s="544"/>
      <c r="H11" s="544"/>
      <c r="I11" s="544"/>
      <c r="J11" s="544"/>
    </row>
    <row r="12" spans="1:11" ht="15" customHeight="1">
      <c r="A12" s="528" t="s">
        <v>103</v>
      </c>
      <c r="B12" s="528"/>
      <c r="C12" s="528"/>
      <c r="D12" s="12" t="e">
        <f>IF(LEN(#REF!)&gt;7,"Yes","No")</f>
        <v>#REF!</v>
      </c>
      <c r="E12" s="527" t="e">
        <f>IF(D12="No","Input the full legal name of the local educational agency.","")</f>
        <v>#REF!</v>
      </c>
      <c r="F12" s="527"/>
      <c r="G12" s="527"/>
      <c r="H12" s="527"/>
      <c r="I12" s="527"/>
      <c r="J12" s="527"/>
      <c r="K12" s="10" t="e">
        <f>IF(D12="Yes",1,0)</f>
        <v>#REF!</v>
      </c>
    </row>
    <row r="13" spans="1:11" ht="15" customHeight="1">
      <c r="A13" s="532" t="s">
        <v>104</v>
      </c>
      <c r="B13" s="532"/>
      <c r="C13" s="532"/>
      <c r="D13" s="12" t="e">
        <f>IF(LEN(#REF!)&gt;Validation!A10,"Yes","No")</f>
        <v>#REF!</v>
      </c>
      <c r="E13" s="527" t="e">
        <f>IF(D13="No","Input the mailing address of the local educational agency.","")</f>
        <v>#REF!</v>
      </c>
      <c r="F13" s="527"/>
      <c r="G13" s="527"/>
      <c r="H13" s="527"/>
      <c r="I13" s="527"/>
      <c r="J13" s="527"/>
      <c r="K13" s="10" t="e">
        <f t="shared" ref="K13:K24" si="0">IF(D13="Yes",1,0)</f>
        <v>#REF!</v>
      </c>
    </row>
    <row r="14" spans="1:11" ht="15" customHeight="1">
      <c r="A14" s="532" t="s">
        <v>105</v>
      </c>
      <c r="B14" s="532"/>
      <c r="C14" s="532"/>
      <c r="D14" s="12" t="e">
        <f>IF(LEN(#REF!)&gt;6,"Yes","No")</f>
        <v>#REF!</v>
      </c>
      <c r="E14" s="527" t="e">
        <f>IF(D14="No","Input the main telephone number of the local educational agency.","")</f>
        <v>#REF!</v>
      </c>
      <c r="F14" s="527"/>
      <c r="G14" s="527"/>
      <c r="H14" s="527"/>
      <c r="I14" s="527"/>
      <c r="J14" s="527"/>
      <c r="K14" s="10" t="e">
        <f t="shared" si="0"/>
        <v>#REF!</v>
      </c>
    </row>
    <row r="15" spans="1:11" ht="15" customHeight="1">
      <c r="A15" s="532" t="s">
        <v>106</v>
      </c>
      <c r="B15" s="532"/>
      <c r="C15" s="532"/>
      <c r="D15" s="12" t="e">
        <f>IF(LEN(#REF!)=9,"Yes","No")</f>
        <v>#REF!</v>
      </c>
      <c r="E15" s="527" t="e">
        <f>IF(D15="No","Input the LEA's DUNS number in Worksheet 1.  The DUNS number must be 9 digits.","")</f>
        <v>#REF!</v>
      </c>
      <c r="F15" s="527"/>
      <c r="G15" s="527"/>
      <c r="H15" s="527"/>
      <c r="I15" s="527"/>
      <c r="J15" s="527"/>
      <c r="K15" s="10" t="e">
        <f t="shared" si="0"/>
        <v>#REF!</v>
      </c>
    </row>
    <row r="16" spans="1:11" ht="15" customHeight="1">
      <c r="A16" s="532" t="s">
        <v>107</v>
      </c>
      <c r="B16" s="532"/>
      <c r="C16" s="532"/>
      <c r="D16" s="12" t="e">
        <f>IF(LEN(#REF!)&gt;7,"Yes","No")</f>
        <v>#REF!</v>
      </c>
      <c r="E16" s="527" t="e">
        <f>IF(D16="No","Input the name of the individual to whom the LEA designated responsibility for the 1003(a) application.","")</f>
        <v>#REF!</v>
      </c>
      <c r="F16" s="527"/>
      <c r="G16" s="527"/>
      <c r="H16" s="527"/>
      <c r="I16" s="527"/>
      <c r="J16" s="527"/>
      <c r="K16" s="10" t="e">
        <f t="shared" si="0"/>
        <v>#REF!</v>
      </c>
    </row>
    <row r="17" spans="1:11" ht="15" customHeight="1">
      <c r="A17" s="532" t="s">
        <v>108</v>
      </c>
      <c r="B17" s="532"/>
      <c r="C17" s="532"/>
      <c r="D17" s="12" t="e">
        <f>IF(LEN(#REF!)&gt;2,"Yes","No")</f>
        <v>#REF!</v>
      </c>
      <c r="E17" s="527" t="e">
        <f>IF(D17="No","Input the position title of the individual to whom the LEA designated responsibility for the 1003(a) application.","")</f>
        <v>#REF!</v>
      </c>
      <c r="F17" s="527"/>
      <c r="G17" s="527"/>
      <c r="H17" s="527"/>
      <c r="I17" s="527"/>
      <c r="J17" s="527"/>
      <c r="K17" s="10" t="e">
        <f t="shared" si="0"/>
        <v>#REF!</v>
      </c>
    </row>
    <row r="18" spans="1:11" ht="15" customHeight="1">
      <c r="A18" s="532" t="s">
        <v>109</v>
      </c>
      <c r="B18" s="532"/>
      <c r="C18" s="532"/>
      <c r="D18" s="12" t="e">
        <f>IF(LEN(#REF!)&gt;6,"Yes","No")</f>
        <v>#REF!</v>
      </c>
      <c r="E18" s="527" t="e">
        <f>IF(D18="No","Input the email address of the individual to whom the LEA designated responsibility for the 1003(a) application.","")</f>
        <v>#REF!</v>
      </c>
      <c r="F18" s="527"/>
      <c r="G18" s="527"/>
      <c r="H18" s="527"/>
      <c r="I18" s="527"/>
      <c r="J18" s="527"/>
      <c r="K18" s="10" t="e">
        <f t="shared" si="0"/>
        <v>#REF!</v>
      </c>
    </row>
    <row r="19" spans="1:11" ht="15" customHeight="1">
      <c r="A19" s="532" t="s">
        <v>110</v>
      </c>
      <c r="B19" s="532"/>
      <c r="C19" s="532"/>
      <c r="D19" s="12" t="e">
        <f>IF(LEN(#REF!)&gt;6,"Yes","No")</f>
        <v>#REF!</v>
      </c>
      <c r="E19" s="527" t="e">
        <f>IF(D19="No","Input the telephone number of the individual to whom the LEA designated responsibility for the 1003(a) application.","")</f>
        <v>#REF!</v>
      </c>
      <c r="F19" s="527"/>
      <c r="G19" s="527"/>
      <c r="H19" s="527"/>
      <c r="I19" s="527"/>
      <c r="J19" s="527"/>
      <c r="K19" s="10" t="e">
        <f t="shared" si="0"/>
        <v>#REF!</v>
      </c>
    </row>
    <row r="20" spans="1:11" ht="15" customHeight="1">
      <c r="A20" s="532" t="s">
        <v>111</v>
      </c>
      <c r="B20" s="532"/>
      <c r="C20" s="532"/>
      <c r="D20" s="12" t="e">
        <f>IF(#REF!="Yes","Yes","No")</f>
        <v>#REF!</v>
      </c>
      <c r="E20" s="527" t="e">
        <f>IF(D20="No","Confirm that the LEA has registered with CCR.  This is a pre-condition of receiving any ARRA funds.","")</f>
        <v>#REF!</v>
      </c>
      <c r="F20" s="527"/>
      <c r="G20" s="527"/>
      <c r="H20" s="527"/>
      <c r="I20" s="527"/>
      <c r="J20" s="527"/>
      <c r="K20" s="10" t="e">
        <f t="shared" si="0"/>
        <v>#REF!</v>
      </c>
    </row>
    <row r="21" spans="1:11" ht="15" customHeight="1">
      <c r="A21" s="532" t="s">
        <v>84</v>
      </c>
      <c r="B21" s="532"/>
      <c r="C21" s="532"/>
      <c r="D21" s="12" t="e">
        <f>IF(LEN(#REF!)&gt;2,"Yes","No")</f>
        <v>#REF!</v>
      </c>
      <c r="E21" s="527" t="e">
        <f>IF(D21="No","Input the LEA's Annual FFY 2009 allocation for ESEA Section 1003(a) school improvement funds.","")</f>
        <v>#REF!</v>
      </c>
      <c r="F21" s="527"/>
      <c r="G21" s="527"/>
      <c r="H21" s="527"/>
      <c r="I21" s="527"/>
      <c r="J21" s="527"/>
      <c r="K21" s="10" t="e">
        <f t="shared" si="0"/>
        <v>#REF!</v>
      </c>
    </row>
    <row r="22" spans="1:11" ht="15" customHeight="1">
      <c r="A22" s="532" t="s">
        <v>83</v>
      </c>
      <c r="B22" s="532"/>
      <c r="C22" s="532"/>
      <c r="D22" s="12" t="e">
        <f>IF(LEN(#REF!)&gt;2,"Yes","No")</f>
        <v>#REF!</v>
      </c>
      <c r="E22" s="527" t="e">
        <f>IF(D22="No","Input the LEA's ARRA FFY 2009 allocation for ESEA Section 1003(a) school improvement funds.","")</f>
        <v>#REF!</v>
      </c>
      <c r="F22" s="527"/>
      <c r="G22" s="527"/>
      <c r="H22" s="527"/>
      <c r="I22" s="527"/>
      <c r="J22" s="527"/>
      <c r="K22" s="10" t="e">
        <f t="shared" si="0"/>
        <v>#REF!</v>
      </c>
    </row>
    <row r="23" spans="1:11" ht="15" customHeight="1">
      <c r="A23" s="532" t="s">
        <v>86</v>
      </c>
      <c r="B23" s="532"/>
      <c r="C23" s="532"/>
      <c r="D23" s="12" t="e">
        <f>IF(LEN(#REF!)&gt;6,"Yes","No")</f>
        <v>#REF!</v>
      </c>
      <c r="E23" s="527" t="e">
        <f>IF(D23="No","Input the name of the board member or designee who is certifying the application for the LEA.","")</f>
        <v>#REF!</v>
      </c>
      <c r="F23" s="527"/>
      <c r="G23" s="527"/>
      <c r="H23" s="527"/>
      <c r="I23" s="527"/>
      <c r="J23" s="527"/>
      <c r="K23" s="10" t="e">
        <f t="shared" si="0"/>
        <v>#REF!</v>
      </c>
    </row>
    <row r="24" spans="1:11" ht="15" customHeight="1">
      <c r="A24" s="532" t="s">
        <v>85</v>
      </c>
      <c r="B24" s="532"/>
      <c r="C24" s="532"/>
      <c r="D24" s="12" t="e">
        <f>IF(LEN(#REF!)&gt;6,"Yes","No")</f>
        <v>#REF!</v>
      </c>
      <c r="E24" s="527" t="e">
        <f>IF(D24="No","Input the position title of the individual who is certifying the application for the LEA.","")</f>
        <v>#REF!</v>
      </c>
      <c r="F24" s="527"/>
      <c r="G24" s="527"/>
      <c r="H24" s="527"/>
      <c r="I24" s="527"/>
      <c r="J24" s="527"/>
      <c r="K24" s="10" t="e">
        <f t="shared" si="0"/>
        <v>#REF!</v>
      </c>
    </row>
    <row r="25" spans="1:11" ht="24.95" customHeight="1">
      <c r="A25" s="529" t="s">
        <v>178</v>
      </c>
      <c r="B25" s="530"/>
      <c r="C25" s="530"/>
      <c r="D25" s="530"/>
      <c r="E25" s="530"/>
      <c r="F25" s="530"/>
      <c r="G25" s="530"/>
      <c r="H25" s="530"/>
      <c r="I25" s="530"/>
      <c r="J25" s="531"/>
    </row>
    <row r="26" spans="1:11" ht="15" customHeight="1">
      <c r="A26" s="528" t="s">
        <v>1</v>
      </c>
      <c r="B26" s="528"/>
      <c r="C26" s="528"/>
      <c r="D26" s="12" t="e">
        <f>IF(#REF!=25,"Yes","No")</f>
        <v>#REF!</v>
      </c>
      <c r="E26" s="527" t="e">
        <f>IF(D26="No","Check that all columns in Category 1 are complete if any funds are being used for salaries and benefits.","")</f>
        <v>#REF!</v>
      </c>
      <c r="F26" s="527"/>
      <c r="G26" s="527"/>
      <c r="H26" s="527"/>
      <c r="I26" s="527"/>
      <c r="J26" s="527"/>
      <c r="K26" s="10" t="e">
        <f t="shared" ref="K26:K31" si="1">IF(D26="Yes",1,0)</f>
        <v>#REF!</v>
      </c>
    </row>
    <row r="27" spans="1:11" ht="15" customHeight="1">
      <c r="A27" s="528" t="s">
        <v>2</v>
      </c>
      <c r="B27" s="528"/>
      <c r="C27" s="528"/>
      <c r="D27" s="12" t="e">
        <f>IF(#REF!=25,"Yes","No")</f>
        <v>#REF!</v>
      </c>
      <c r="E27" s="527" t="e">
        <f>IF(D27="No","Check that all columns in Category 2 are complete if any funds are being used for supplies and materials.","")</f>
        <v>#REF!</v>
      </c>
      <c r="F27" s="527"/>
      <c r="G27" s="527"/>
      <c r="H27" s="527"/>
      <c r="I27" s="527"/>
      <c r="J27" s="527"/>
      <c r="K27" s="10" t="e">
        <f t="shared" si="1"/>
        <v>#REF!</v>
      </c>
    </row>
    <row r="28" spans="1:11" ht="15" customHeight="1">
      <c r="A28" s="528" t="s">
        <v>161</v>
      </c>
      <c r="B28" s="528"/>
      <c r="C28" s="528"/>
      <c r="D28" s="12" t="e">
        <f>IF(#REF!=25,"Yes","No")</f>
        <v>#REF!</v>
      </c>
      <c r="E28" s="527" t="e">
        <f>IF(D28="No","Check that all columns in Category 3 are complete if any funds are being used for fixed property costs.","")</f>
        <v>#REF!</v>
      </c>
      <c r="F28" s="527"/>
      <c r="G28" s="527"/>
      <c r="H28" s="527"/>
      <c r="I28" s="527"/>
      <c r="J28" s="527"/>
      <c r="K28" s="10" t="e">
        <f t="shared" si="1"/>
        <v>#REF!</v>
      </c>
    </row>
    <row r="29" spans="1:11" ht="15" customHeight="1">
      <c r="A29" s="528" t="s">
        <v>162</v>
      </c>
      <c r="B29" s="528"/>
      <c r="C29" s="528"/>
      <c r="D29" s="12" t="e">
        <f>IF(#REF!=25,"Yes","No")</f>
        <v>#REF!</v>
      </c>
      <c r="E29" s="527" t="e">
        <f>IF(D29="No","Check that all columns in Category 4 are complete if any funds are being used for contractual services.","")</f>
        <v>#REF!</v>
      </c>
      <c r="F29" s="527"/>
      <c r="G29" s="527"/>
      <c r="H29" s="527"/>
      <c r="I29" s="527"/>
      <c r="J29" s="527"/>
      <c r="K29" s="10" t="e">
        <f t="shared" si="1"/>
        <v>#REF!</v>
      </c>
    </row>
    <row r="30" spans="1:11" ht="15" customHeight="1">
      <c r="A30" s="528" t="s">
        <v>4</v>
      </c>
      <c r="B30" s="528"/>
      <c r="C30" s="528"/>
      <c r="D30" s="12" t="e">
        <f>IF(#REF!=25,"Yes","No")</f>
        <v>#REF!</v>
      </c>
      <c r="E30" s="527" t="e">
        <f>IF(D30="No","Check that all columns in Category 5 are complete if any funds are being used for equipment.","")</f>
        <v>#REF!</v>
      </c>
      <c r="F30" s="527"/>
      <c r="G30" s="527"/>
      <c r="H30" s="527"/>
      <c r="I30" s="527"/>
      <c r="J30" s="527"/>
      <c r="K30" s="10" t="e">
        <f t="shared" si="1"/>
        <v>#REF!</v>
      </c>
    </row>
    <row r="31" spans="1:11" ht="15" customHeight="1">
      <c r="A31" s="528" t="s">
        <v>48</v>
      </c>
      <c r="B31" s="528"/>
      <c r="C31" s="528"/>
      <c r="D31" s="12" t="e">
        <f>IF(#REF!=25,"Yes","No")</f>
        <v>#REF!</v>
      </c>
      <c r="E31" s="527" t="e">
        <f>IF(D31="No","Check that all columns in Category 6 are complete if any funds are being used for other costs.","")</f>
        <v>#REF!</v>
      </c>
      <c r="F31" s="527"/>
      <c r="G31" s="527"/>
      <c r="H31" s="527"/>
      <c r="I31" s="527"/>
      <c r="J31" s="527"/>
      <c r="K31" s="10" t="e">
        <f t="shared" si="1"/>
        <v>#REF!</v>
      </c>
    </row>
    <row r="32" spans="1:11" ht="24.95" customHeight="1">
      <c r="A32" s="529" t="s">
        <v>225</v>
      </c>
      <c r="B32" s="530"/>
      <c r="C32" s="530"/>
      <c r="D32" s="530"/>
      <c r="E32" s="530"/>
      <c r="F32" s="530"/>
      <c r="G32" s="530"/>
      <c r="H32" s="530"/>
      <c r="I32" s="530"/>
      <c r="J32" s="531"/>
    </row>
    <row r="33" spans="1:11" ht="15" customHeight="1">
      <c r="A33" s="528" t="s">
        <v>177</v>
      </c>
      <c r="B33" s="528"/>
      <c r="C33" s="528"/>
      <c r="D33" s="12" t="e">
        <f>IF(#REF!="Your budget is now complete.","Yes","No")</f>
        <v>#REF!</v>
      </c>
      <c r="E33" s="527" t="e">
        <f>IF(D33="No","Revise the data provided on Tab 6 to ensure that the budget covers the total amount of funds that are being consolidated.","")</f>
        <v>#REF!</v>
      </c>
      <c r="F33" s="527"/>
      <c r="G33" s="527"/>
      <c r="H33" s="527"/>
      <c r="I33" s="527"/>
      <c r="J33" s="527"/>
      <c r="K33" s="10" t="e">
        <f>IF(D33="Yes",1,0)</f>
        <v>#REF!</v>
      </c>
    </row>
    <row r="34" spans="1:11" ht="24.95" customHeight="1">
      <c r="A34" s="529" t="s">
        <v>179</v>
      </c>
      <c r="B34" s="530"/>
      <c r="C34" s="530"/>
      <c r="D34" s="530"/>
      <c r="E34" s="530"/>
      <c r="F34" s="530"/>
      <c r="G34" s="530"/>
      <c r="H34" s="530"/>
      <c r="I34" s="530"/>
      <c r="J34" s="531"/>
    </row>
    <row r="35" spans="1:11" ht="15" customHeight="1">
      <c r="A35" s="528" t="s">
        <v>1</v>
      </c>
      <c r="B35" s="528"/>
      <c r="C35" s="528"/>
      <c r="D35" s="12" t="e">
        <f>IF(#REF!=25,"Yes","No")</f>
        <v>#REF!</v>
      </c>
      <c r="E35" s="527" t="e">
        <f>IF(D35="No","Check that all columns in Category 1 are complete if any funds are being used for salaries and benefits.","")</f>
        <v>#REF!</v>
      </c>
      <c r="F35" s="527"/>
      <c r="G35" s="527"/>
      <c r="H35" s="527"/>
      <c r="I35" s="527"/>
      <c r="J35" s="527"/>
      <c r="K35" s="10" t="e">
        <f t="shared" ref="K35:K40" si="2">IF(D35="Yes",1,0)</f>
        <v>#REF!</v>
      </c>
    </row>
    <row r="36" spans="1:11" ht="15" customHeight="1">
      <c r="A36" s="528" t="s">
        <v>2</v>
      </c>
      <c r="B36" s="528"/>
      <c r="C36" s="528"/>
      <c r="D36" s="12" t="e">
        <f>IF(#REF!=25,"Yes","No")</f>
        <v>#REF!</v>
      </c>
      <c r="E36" s="527" t="e">
        <f>IF(D36="No","Check that all columns in Category 2 are complete if any funds are being used for supplies and materials.","")</f>
        <v>#REF!</v>
      </c>
      <c r="F36" s="527"/>
      <c r="G36" s="527"/>
      <c r="H36" s="527"/>
      <c r="I36" s="527"/>
      <c r="J36" s="527"/>
      <c r="K36" s="10" t="e">
        <f t="shared" si="2"/>
        <v>#REF!</v>
      </c>
    </row>
    <row r="37" spans="1:11" ht="15" customHeight="1">
      <c r="A37" s="528" t="s">
        <v>161</v>
      </c>
      <c r="B37" s="528"/>
      <c r="C37" s="528"/>
      <c r="D37" s="12" t="e">
        <f>IF(#REF!=25,"Yes","No")</f>
        <v>#REF!</v>
      </c>
      <c r="E37" s="527" t="e">
        <f>IF(D37="No","Check that all columns in Category 3 are complete if any funds are being used for fixed property costs.","")</f>
        <v>#REF!</v>
      </c>
      <c r="F37" s="527"/>
      <c r="G37" s="527"/>
      <c r="H37" s="527"/>
      <c r="I37" s="527"/>
      <c r="J37" s="527"/>
      <c r="K37" s="10" t="e">
        <f t="shared" si="2"/>
        <v>#REF!</v>
      </c>
    </row>
    <row r="38" spans="1:11" ht="15" customHeight="1">
      <c r="A38" s="528" t="s">
        <v>162</v>
      </c>
      <c r="B38" s="528"/>
      <c r="C38" s="528"/>
      <c r="D38" s="12" t="e">
        <f>IF(#REF!=25,"Yes","No")</f>
        <v>#REF!</v>
      </c>
      <c r="E38" s="527" t="e">
        <f>IF(D38="No","Check that all columns in Category 4 are complete if any funds are being used for contractual services.","")</f>
        <v>#REF!</v>
      </c>
      <c r="F38" s="527"/>
      <c r="G38" s="527"/>
      <c r="H38" s="527"/>
      <c r="I38" s="527"/>
      <c r="J38" s="527"/>
      <c r="K38" s="10" t="e">
        <f t="shared" si="2"/>
        <v>#REF!</v>
      </c>
    </row>
    <row r="39" spans="1:11" ht="15" customHeight="1">
      <c r="A39" s="528" t="s">
        <v>4</v>
      </c>
      <c r="B39" s="528"/>
      <c r="C39" s="528"/>
      <c r="D39" s="12" t="e">
        <f>IF(#REF!=25,"Yes","No")</f>
        <v>#REF!</v>
      </c>
      <c r="E39" s="527" t="e">
        <f>IF(D39="No","Check that all columns in Category 5 are complete if any funds are being used for equipment.","")</f>
        <v>#REF!</v>
      </c>
      <c r="F39" s="527"/>
      <c r="G39" s="527"/>
      <c r="H39" s="527"/>
      <c r="I39" s="527"/>
      <c r="J39" s="527"/>
      <c r="K39" s="10" t="e">
        <f t="shared" si="2"/>
        <v>#REF!</v>
      </c>
    </row>
    <row r="40" spans="1:11" ht="15" customHeight="1">
      <c r="A40" s="528" t="s">
        <v>48</v>
      </c>
      <c r="B40" s="528"/>
      <c r="C40" s="528"/>
      <c r="D40" s="12" t="e">
        <f>IF(#REF!=25,"Yes","No")</f>
        <v>#REF!</v>
      </c>
      <c r="E40" s="527" t="e">
        <f>IF(D40="No","Check that all columns in Category 6 are complete if any funds are being used for other costs.","")</f>
        <v>#REF!</v>
      </c>
      <c r="F40" s="527"/>
      <c r="G40" s="527"/>
      <c r="H40" s="527"/>
      <c r="I40" s="527"/>
      <c r="J40" s="527"/>
      <c r="K40" s="10" t="e">
        <f t="shared" si="2"/>
        <v>#REF!</v>
      </c>
    </row>
    <row r="41" spans="1:11" ht="24.95" customHeight="1">
      <c r="A41" s="529" t="s">
        <v>180</v>
      </c>
      <c r="B41" s="530"/>
      <c r="C41" s="530"/>
      <c r="D41" s="530"/>
      <c r="E41" s="530"/>
      <c r="F41" s="530"/>
      <c r="G41" s="530"/>
      <c r="H41" s="530"/>
      <c r="I41" s="530"/>
      <c r="J41" s="531"/>
    </row>
    <row r="42" spans="1:11" ht="15" customHeight="1">
      <c r="A42" s="528" t="s">
        <v>177</v>
      </c>
      <c r="B42" s="528"/>
      <c r="C42" s="528"/>
      <c r="D42" s="12" t="e">
        <f>IF(#REF!="Your budget is now complete.","Yes","No")</f>
        <v>#REF!</v>
      </c>
      <c r="E42" s="527" t="e">
        <f>IF(D42="No","Revise the data provided on Tab 6 to ensure that the budget covers the total amount of funds that are being consolidated.","")</f>
        <v>#REF!</v>
      </c>
      <c r="F42" s="527"/>
      <c r="G42" s="527"/>
      <c r="H42" s="527"/>
      <c r="I42" s="527"/>
      <c r="J42" s="527"/>
      <c r="K42" s="10" t="e">
        <f>IF(D42="Yes",1,0)</f>
        <v>#REF!</v>
      </c>
    </row>
    <row r="43" spans="1:11">
      <c r="K43" s="10" t="e">
        <f>SUM(K1:K42)</f>
        <v>#REF!</v>
      </c>
    </row>
  </sheetData>
  <mergeCells count="67">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 ref="E23:J23"/>
    <mergeCell ref="A20:C20"/>
    <mergeCell ref="E20:J20"/>
    <mergeCell ref="E21:J21"/>
    <mergeCell ref="A18:C18"/>
    <mergeCell ref="A19:C19"/>
    <mergeCell ref="A22:C22"/>
    <mergeCell ref="E22:J22"/>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A34:J34"/>
    <mergeCell ref="A33:C33"/>
    <mergeCell ref="E33:J33"/>
    <mergeCell ref="A28:C28"/>
    <mergeCell ref="E28:J28"/>
    <mergeCell ref="A30:C30"/>
    <mergeCell ref="E30:J30"/>
    <mergeCell ref="A32:J32"/>
    <mergeCell ref="A31:C31"/>
    <mergeCell ref="E31:J31"/>
    <mergeCell ref="A29:C29"/>
    <mergeCell ref="E29:J29"/>
    <mergeCell ref="A35:C35"/>
    <mergeCell ref="E35:J35"/>
    <mergeCell ref="A36:C36"/>
    <mergeCell ref="E36:J36"/>
    <mergeCell ref="E40:J40"/>
    <mergeCell ref="E39:J39"/>
    <mergeCell ref="A37:C37"/>
    <mergeCell ref="E37:J37"/>
    <mergeCell ref="E42:J42"/>
    <mergeCell ref="A38:C38"/>
    <mergeCell ref="E38:J38"/>
    <mergeCell ref="A39:C39"/>
    <mergeCell ref="A40:C40"/>
    <mergeCell ref="A41:J41"/>
    <mergeCell ref="A42:C42"/>
  </mergeCells>
  <phoneticPr fontId="28" type="noConversion"/>
  <conditionalFormatting sqref="D33:D42 D12:D31">
    <cfRule type="cellIs" dxfId="151" priority="65" stopIfTrue="1" operator="equal">
      <formula>"No"</formula>
    </cfRule>
  </conditionalFormatting>
  <conditionalFormatting sqref="D33:D42 D12:D31">
    <cfRule type="cellIs" dxfId="150" priority="64" stopIfTrue="1" operator="equal">
      <formula>"N/A"</formula>
    </cfRule>
  </conditionalFormatting>
  <conditionalFormatting sqref="D42 D35:D40 D26:D31 D33 D12:D24">
    <cfRule type="cellIs" dxfId="149" priority="55" stopIfTrue="1" operator="equal">
      <formula>"No"</formula>
    </cfRule>
  </conditionalFormatting>
  <conditionalFormatting sqref="A7">
    <cfRule type="expression" dxfId="148" priority="56" stopIfTrue="1">
      <formula>NOT(ISERROR(SEARCH("Successful",A7)))</formula>
    </cfRule>
    <cfRule type="expression" dxfId="147" priority="57" stopIfTrue="1">
      <formula>NOT(ISERROR(SEARCH("Failed",A7)))</formula>
    </cfRule>
  </conditionalFormatting>
  <conditionalFormatting sqref="D26:D31">
    <cfRule type="cellIs" dxfId="146" priority="33" stopIfTrue="1" operator="equal">
      <formula>"""No"""</formula>
    </cfRule>
  </conditionalFormatting>
  <conditionalFormatting sqref="D33">
    <cfRule type="cellIs" dxfId="145" priority="28" stopIfTrue="1" operator="equal">
      <formula>"""No"""</formula>
    </cfRule>
  </conditionalFormatting>
  <conditionalFormatting sqref="D42">
    <cfRule type="cellIs" dxfId="144" priority="24" stopIfTrue="1" operator="equal">
      <formula>"""No"""</formula>
    </cfRule>
  </conditionalFormatting>
  <conditionalFormatting sqref="D35:D40">
    <cfRule type="cellIs" dxfId="143" priority="15" stopIfTrue="1" operator="equal">
      <formula>"""No"""</formula>
    </cfRule>
  </conditionalFormatting>
  <conditionalFormatting sqref="D33:D42 D12:D31">
    <cfRule type="cellIs" dxfId="14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tabColor indexed="8"/>
  </sheetPr>
  <dimension ref="A3:A30"/>
  <sheetViews>
    <sheetView workbookViewId="0">
      <selection activeCell="G30" sqref="G30"/>
    </sheetView>
  </sheetViews>
  <sheetFormatPr defaultColWidth="8.85546875" defaultRowHeight="12.75"/>
  <cols>
    <col min="1" max="1" width="40" customWidth="1"/>
  </cols>
  <sheetData>
    <row r="3" spans="1:1">
      <c r="A3" s="1" t="s">
        <v>32</v>
      </c>
    </row>
    <row r="4" spans="1:1">
      <c r="A4" s="1" t="s">
        <v>33</v>
      </c>
    </row>
    <row r="6" spans="1:1">
      <c r="A6" s="1" t="s">
        <v>34</v>
      </c>
    </row>
    <row r="7" spans="1:1">
      <c r="A7" s="1"/>
    </row>
    <row r="9" spans="1:1">
      <c r="A9" s="6" t="s">
        <v>77</v>
      </c>
    </row>
    <row r="10" spans="1:1">
      <c r="A10" s="6" t="s">
        <v>78</v>
      </c>
    </row>
    <row r="11" spans="1:1">
      <c r="A11" s="7" t="s">
        <v>79</v>
      </c>
    </row>
    <row r="12" spans="1:1">
      <c r="A12" s="7" t="s">
        <v>46</v>
      </c>
    </row>
    <row r="13" spans="1:1">
      <c r="A13" s="7" t="s">
        <v>47</v>
      </c>
    </row>
    <row r="14" spans="1:1">
      <c r="A14" s="7" t="s">
        <v>48</v>
      </c>
    </row>
    <row r="16" spans="1:1">
      <c r="A16" s="7" t="s">
        <v>50</v>
      </c>
    </row>
    <row r="17" spans="1:1">
      <c r="A17" s="7" t="s">
        <v>51</v>
      </c>
    </row>
    <row r="18" spans="1:1">
      <c r="A18" s="7" t="s">
        <v>118</v>
      </c>
    </row>
    <row r="21" spans="1:1">
      <c r="A21" s="7" t="s">
        <v>28</v>
      </c>
    </row>
    <row r="22" spans="1:1">
      <c r="A22" s="7" t="s">
        <v>29</v>
      </c>
    </row>
    <row r="23" spans="1:1">
      <c r="A23" s="7" t="s">
        <v>90</v>
      </c>
    </row>
    <row r="24" spans="1:1">
      <c r="A24" s="7" t="s">
        <v>91</v>
      </c>
    </row>
    <row r="25" spans="1:1">
      <c r="A25" s="7" t="s">
        <v>31</v>
      </c>
    </row>
    <row r="26" spans="1:1">
      <c r="A26" s="7" t="s">
        <v>48</v>
      </c>
    </row>
    <row r="28" spans="1:1">
      <c r="A28" s="7" t="s">
        <v>130</v>
      </c>
    </row>
    <row r="29" spans="1:1">
      <c r="A29" s="7" t="s">
        <v>131</v>
      </c>
    </row>
    <row r="30" spans="1:1">
      <c r="A30" s="7" t="s">
        <v>132</v>
      </c>
    </row>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tabColor rgb="FF00B050"/>
  </sheetPr>
  <dimension ref="B1:S339"/>
  <sheetViews>
    <sheetView topLeftCell="B15" workbookViewId="0">
      <selection activeCell="F34" sqref="F34:L34"/>
    </sheetView>
  </sheetViews>
  <sheetFormatPr defaultColWidth="0" defaultRowHeight="12.75" zeroHeight="1"/>
  <cols>
    <col min="1" max="1" width="9.140625" style="92" hidden="1" customWidth="1"/>
    <col min="2" max="2" width="4.28515625" style="92" customWidth="1"/>
    <col min="3" max="4" width="15.7109375" style="92" customWidth="1"/>
    <col min="5" max="5" width="20.42578125" style="92" customWidth="1"/>
    <col min="6" max="9" width="15.7109375" style="92" customWidth="1"/>
    <col min="10" max="10" width="12.28515625" style="92" customWidth="1"/>
    <col min="11" max="11" width="14.7109375" style="92" customWidth="1"/>
    <col min="12" max="12" width="12.5703125" style="92" customWidth="1"/>
    <col min="13" max="13" width="4.5703125" style="92" customWidth="1"/>
    <col min="14" max="15" width="9.140625" style="92" hidden="1" customWidth="1"/>
    <col min="16" max="19" width="0" style="92" hidden="1" customWidth="1"/>
    <col min="20" max="16384" width="9.140625" style="92" hidden="1"/>
  </cols>
  <sheetData>
    <row r="1" spans="2:13" ht="13.5" thickTop="1">
      <c r="B1" s="558" t="s">
        <v>299</v>
      </c>
      <c r="C1" s="559"/>
      <c r="D1" s="559"/>
      <c r="E1" s="559"/>
      <c r="F1" s="559"/>
      <c r="G1" s="559"/>
      <c r="H1" s="559"/>
      <c r="I1" s="559"/>
      <c r="J1" s="559"/>
      <c r="K1" s="559"/>
      <c r="L1" s="559"/>
      <c r="M1" s="560"/>
    </row>
    <row r="2" spans="2:13">
      <c r="B2" s="561"/>
      <c r="C2" s="562"/>
      <c r="D2" s="562"/>
      <c r="E2" s="562"/>
      <c r="F2" s="562"/>
      <c r="G2" s="562"/>
      <c r="H2" s="562"/>
      <c r="I2" s="562"/>
      <c r="J2" s="562"/>
      <c r="K2" s="562"/>
      <c r="L2" s="562"/>
      <c r="M2" s="563"/>
    </row>
    <row r="3" spans="2:13" ht="13.5" thickBot="1">
      <c r="B3" s="561"/>
      <c r="C3" s="562"/>
      <c r="D3" s="562"/>
      <c r="E3" s="562"/>
      <c r="F3" s="562"/>
      <c r="G3" s="562"/>
      <c r="H3" s="562"/>
      <c r="I3" s="562"/>
      <c r="J3" s="562"/>
      <c r="K3" s="562"/>
      <c r="L3" s="562"/>
      <c r="M3" s="563"/>
    </row>
    <row r="4" spans="2:13" ht="12.75" customHeight="1">
      <c r="B4" s="579" t="s">
        <v>254</v>
      </c>
      <c r="C4" s="580"/>
      <c r="D4" s="580"/>
      <c r="E4" s="580"/>
      <c r="F4" s="580"/>
      <c r="G4" s="580"/>
      <c r="H4" s="580"/>
      <c r="I4" s="580"/>
      <c r="J4" s="580"/>
      <c r="K4" s="580"/>
      <c r="L4" s="580"/>
      <c r="M4" s="581"/>
    </row>
    <row r="5" spans="2:13">
      <c r="B5" s="582"/>
      <c r="C5" s="583"/>
      <c r="D5" s="583"/>
      <c r="E5" s="583"/>
      <c r="F5" s="583"/>
      <c r="G5" s="583"/>
      <c r="H5" s="583"/>
      <c r="I5" s="583"/>
      <c r="J5" s="583"/>
      <c r="K5" s="583"/>
      <c r="L5" s="583"/>
      <c r="M5" s="584"/>
    </row>
    <row r="6" spans="2:13">
      <c r="B6" s="564" t="s">
        <v>396</v>
      </c>
      <c r="C6" s="565"/>
      <c r="D6" s="566"/>
      <c r="E6" s="566"/>
      <c r="F6" s="566"/>
      <c r="G6" s="566"/>
      <c r="H6" s="566"/>
      <c r="I6" s="566"/>
      <c r="J6" s="566"/>
      <c r="K6" s="566"/>
      <c r="L6" s="566"/>
      <c r="M6" s="567"/>
    </row>
    <row r="7" spans="2:13">
      <c r="B7" s="568"/>
      <c r="C7" s="566"/>
      <c r="D7" s="566"/>
      <c r="E7" s="566"/>
      <c r="F7" s="566"/>
      <c r="G7" s="566"/>
      <c r="H7" s="566"/>
      <c r="I7" s="566"/>
      <c r="J7" s="566"/>
      <c r="K7" s="566"/>
      <c r="L7" s="566"/>
      <c r="M7" s="567"/>
    </row>
    <row r="8" spans="2:13">
      <c r="B8" s="568"/>
      <c r="C8" s="566"/>
      <c r="D8" s="566"/>
      <c r="E8" s="566"/>
      <c r="F8" s="566"/>
      <c r="G8" s="566"/>
      <c r="H8" s="566"/>
      <c r="I8" s="566"/>
      <c r="J8" s="566"/>
      <c r="K8" s="566"/>
      <c r="L8" s="566"/>
      <c r="M8" s="567"/>
    </row>
    <row r="9" spans="2:13" ht="12.75" customHeight="1">
      <c r="B9" s="568"/>
      <c r="C9" s="566"/>
      <c r="D9" s="566"/>
      <c r="E9" s="566"/>
      <c r="F9" s="566"/>
      <c r="G9" s="566"/>
      <c r="H9" s="566"/>
      <c r="I9" s="566"/>
      <c r="J9" s="566"/>
      <c r="K9" s="566"/>
      <c r="L9" s="566"/>
      <c r="M9" s="567"/>
    </row>
    <row r="10" spans="2:13">
      <c r="B10" s="568"/>
      <c r="C10" s="566"/>
      <c r="D10" s="566"/>
      <c r="E10" s="566"/>
      <c r="F10" s="566"/>
      <c r="G10" s="566"/>
      <c r="H10" s="566"/>
      <c r="I10" s="566"/>
      <c r="J10" s="566"/>
      <c r="K10" s="566"/>
      <c r="L10" s="566"/>
      <c r="M10" s="567"/>
    </row>
    <row r="11" spans="2:13">
      <c r="B11" s="568"/>
      <c r="C11" s="566"/>
      <c r="D11" s="566"/>
      <c r="E11" s="566"/>
      <c r="F11" s="566"/>
      <c r="G11" s="566"/>
      <c r="H11" s="566"/>
      <c r="I11" s="566"/>
      <c r="J11" s="566"/>
      <c r="K11" s="566"/>
      <c r="L11" s="566"/>
      <c r="M11" s="567"/>
    </row>
    <row r="12" spans="2:13">
      <c r="B12" s="568"/>
      <c r="C12" s="566"/>
      <c r="D12" s="566"/>
      <c r="E12" s="566"/>
      <c r="F12" s="566"/>
      <c r="G12" s="566"/>
      <c r="H12" s="566"/>
      <c r="I12" s="566"/>
      <c r="J12" s="566"/>
      <c r="K12" s="566"/>
      <c r="L12" s="566"/>
      <c r="M12" s="567"/>
    </row>
    <row r="13" spans="2:13">
      <c r="B13" s="568"/>
      <c r="C13" s="566"/>
      <c r="D13" s="566"/>
      <c r="E13" s="566"/>
      <c r="F13" s="566"/>
      <c r="G13" s="566"/>
      <c r="H13" s="566"/>
      <c r="I13" s="566"/>
      <c r="J13" s="566"/>
      <c r="K13" s="566"/>
      <c r="L13" s="566"/>
      <c r="M13" s="567"/>
    </row>
    <row r="14" spans="2:13">
      <c r="B14" s="568"/>
      <c r="C14" s="566"/>
      <c r="D14" s="566"/>
      <c r="E14" s="566"/>
      <c r="F14" s="566"/>
      <c r="G14" s="566"/>
      <c r="H14" s="566"/>
      <c r="I14" s="566"/>
      <c r="J14" s="566"/>
      <c r="K14" s="566"/>
      <c r="L14" s="566"/>
      <c r="M14" s="567"/>
    </row>
    <row r="15" spans="2:13" ht="13.5" thickBot="1">
      <c r="B15" s="568"/>
      <c r="C15" s="566"/>
      <c r="D15" s="566"/>
      <c r="E15" s="566"/>
      <c r="F15" s="566"/>
      <c r="G15" s="566"/>
      <c r="H15" s="566"/>
      <c r="I15" s="566"/>
      <c r="J15" s="566"/>
      <c r="K15" s="566"/>
      <c r="L15" s="566"/>
      <c r="M15" s="567"/>
    </row>
    <row r="16" spans="2:13" ht="13.5" customHeight="1" thickTop="1">
      <c r="B16" s="569" t="s">
        <v>315</v>
      </c>
      <c r="C16" s="570"/>
      <c r="D16" s="570"/>
      <c r="E16" s="570"/>
      <c r="F16" s="570"/>
      <c r="G16" s="570"/>
      <c r="H16" s="570"/>
      <c r="I16" s="570"/>
      <c r="J16" s="570"/>
      <c r="K16" s="570"/>
      <c r="L16" s="570"/>
      <c r="M16" s="571"/>
    </row>
    <row r="17" spans="2:13" ht="12.75" customHeight="1">
      <c r="B17" s="572"/>
      <c r="C17" s="573"/>
      <c r="D17" s="573"/>
      <c r="E17" s="573"/>
      <c r="F17" s="573"/>
      <c r="G17" s="573"/>
      <c r="H17" s="573"/>
      <c r="I17" s="573"/>
      <c r="J17" s="573"/>
      <c r="K17" s="573"/>
      <c r="L17" s="573"/>
      <c r="M17" s="574"/>
    </row>
    <row r="18" spans="2:13">
      <c r="B18" s="575" t="s">
        <v>300</v>
      </c>
      <c r="C18" s="576"/>
      <c r="D18" s="577"/>
      <c r="E18" s="577"/>
      <c r="F18" s="577"/>
      <c r="G18" s="577"/>
      <c r="H18" s="577"/>
      <c r="I18" s="577"/>
      <c r="J18" s="577"/>
      <c r="K18" s="577"/>
      <c r="L18" s="577"/>
      <c r="M18" s="578"/>
    </row>
    <row r="19" spans="2:13" hidden="1">
      <c r="B19" s="139" t="s">
        <v>32</v>
      </c>
      <c r="C19" s="140"/>
      <c r="D19" s="140"/>
      <c r="E19" s="140"/>
      <c r="F19" s="140"/>
      <c r="G19" s="140"/>
      <c r="H19" s="140"/>
      <c r="I19" s="140"/>
      <c r="J19" s="140"/>
      <c r="K19" s="140"/>
      <c r="L19" s="140"/>
      <c r="M19" s="141"/>
    </row>
    <row r="20" spans="2:13" hidden="1">
      <c r="B20" s="142" t="s">
        <v>33</v>
      </c>
      <c r="C20" s="143"/>
      <c r="D20" s="143"/>
      <c r="E20" s="143"/>
      <c r="F20" s="143"/>
      <c r="G20" s="143"/>
      <c r="H20" s="143"/>
      <c r="I20" s="143"/>
      <c r="J20" s="143"/>
      <c r="K20" s="143"/>
      <c r="L20" s="143"/>
      <c r="M20" s="144"/>
    </row>
    <row r="21" spans="2:13">
      <c r="B21" s="142"/>
      <c r="C21" s="143"/>
      <c r="D21" s="143"/>
      <c r="E21" s="143"/>
      <c r="F21" s="143"/>
      <c r="G21" s="143"/>
      <c r="H21" s="143"/>
      <c r="I21" s="143"/>
      <c r="J21" s="143"/>
      <c r="K21" s="143"/>
      <c r="L21" s="143"/>
      <c r="M21" s="144"/>
    </row>
    <row r="22" spans="2:13" ht="15" customHeight="1">
      <c r="B22" s="552" t="s">
        <v>301</v>
      </c>
      <c r="C22" s="553"/>
      <c r="D22" s="553"/>
      <c r="E22" s="143"/>
      <c r="F22" s="143"/>
      <c r="G22" s="143"/>
      <c r="H22" s="143"/>
      <c r="I22" s="143"/>
      <c r="J22" s="143"/>
      <c r="K22" s="143"/>
      <c r="L22" s="143"/>
      <c r="M22" s="144"/>
    </row>
    <row r="23" spans="2:13" ht="15" customHeight="1">
      <c r="B23" s="142"/>
      <c r="C23" s="143"/>
      <c r="D23" s="108" t="s">
        <v>32</v>
      </c>
      <c r="E23" s="554" t="s">
        <v>302</v>
      </c>
      <c r="F23" s="554"/>
      <c r="G23" s="554"/>
      <c r="H23" s="554"/>
      <c r="I23" s="554"/>
      <c r="J23" s="554"/>
      <c r="K23" s="554"/>
      <c r="L23" s="554"/>
      <c r="M23" s="557"/>
    </row>
    <row r="24" spans="2:13">
      <c r="B24" s="142"/>
      <c r="C24" s="143"/>
      <c r="D24" s="143"/>
      <c r="E24" s="554"/>
      <c r="F24" s="554"/>
      <c r="G24" s="554"/>
      <c r="H24" s="554"/>
      <c r="I24" s="554"/>
      <c r="J24" s="554"/>
      <c r="K24" s="554"/>
      <c r="L24" s="554"/>
      <c r="M24" s="557"/>
    </row>
    <row r="25" spans="2:13" ht="15" customHeight="1">
      <c r="B25" s="142"/>
      <c r="C25" s="143"/>
      <c r="D25" s="108" t="s">
        <v>32</v>
      </c>
      <c r="E25" s="554" t="s">
        <v>303</v>
      </c>
      <c r="F25" s="554"/>
      <c r="G25" s="554"/>
      <c r="H25" s="554"/>
      <c r="I25" s="554"/>
      <c r="J25" s="554"/>
      <c r="K25" s="554"/>
      <c r="L25" s="554"/>
      <c r="M25" s="557"/>
    </row>
    <row r="26" spans="2:13">
      <c r="B26" s="142"/>
      <c r="C26" s="143"/>
      <c r="D26" s="143"/>
      <c r="E26" s="143"/>
      <c r="F26" s="143"/>
      <c r="G26" s="143"/>
      <c r="H26" s="143"/>
      <c r="I26" s="143"/>
      <c r="J26" s="143"/>
      <c r="K26" s="143"/>
      <c r="L26" s="143"/>
      <c r="M26" s="144"/>
    </row>
    <row r="27" spans="2:13" ht="15" customHeight="1">
      <c r="B27" s="142"/>
      <c r="C27" s="143"/>
      <c r="D27" s="108" t="s">
        <v>32</v>
      </c>
      <c r="E27" s="553" t="s">
        <v>304</v>
      </c>
      <c r="F27" s="553"/>
      <c r="G27" s="553"/>
      <c r="H27" s="553"/>
      <c r="I27" s="553"/>
      <c r="J27" s="553"/>
      <c r="K27" s="553"/>
      <c r="L27" s="553"/>
      <c r="M27" s="555"/>
    </row>
    <row r="28" spans="2:13">
      <c r="B28" s="142"/>
      <c r="C28" s="143"/>
      <c r="D28" s="143"/>
      <c r="E28" s="143"/>
      <c r="F28" s="143"/>
      <c r="G28" s="143"/>
      <c r="H28" s="143"/>
      <c r="I28" s="143"/>
      <c r="J28" s="143"/>
      <c r="K28" s="143"/>
      <c r="L28" s="143"/>
      <c r="M28" s="144"/>
    </row>
    <row r="29" spans="2:13" ht="15" customHeight="1">
      <c r="B29" s="142"/>
      <c r="C29" s="143"/>
      <c r="D29" s="108" t="s">
        <v>32</v>
      </c>
      <c r="E29" s="553" t="s">
        <v>306</v>
      </c>
      <c r="F29" s="553"/>
      <c r="G29" s="553"/>
      <c r="H29" s="553"/>
      <c r="I29" s="553"/>
      <c r="J29" s="553"/>
      <c r="K29" s="553"/>
      <c r="L29" s="553"/>
      <c r="M29" s="555"/>
    </row>
    <row r="30" spans="2:13">
      <c r="B30" s="142"/>
      <c r="C30" s="143"/>
      <c r="D30" s="143"/>
      <c r="E30" s="143"/>
      <c r="F30" s="143"/>
      <c r="G30" s="143"/>
      <c r="H30" s="143"/>
      <c r="I30" s="143"/>
      <c r="J30" s="143"/>
      <c r="K30" s="143"/>
      <c r="L30" s="143"/>
      <c r="M30" s="144"/>
    </row>
    <row r="31" spans="2:13">
      <c r="B31" s="142"/>
      <c r="C31" s="143"/>
      <c r="D31" s="108" t="s">
        <v>33</v>
      </c>
      <c r="E31" s="553" t="s">
        <v>305</v>
      </c>
      <c r="F31" s="553"/>
      <c r="G31" s="553"/>
      <c r="H31" s="553"/>
      <c r="I31" s="553"/>
      <c r="J31" s="553"/>
      <c r="K31" s="553"/>
      <c r="L31" s="553"/>
      <c r="M31" s="555"/>
    </row>
    <row r="32" spans="2:13" ht="15" customHeight="1">
      <c r="B32" s="142"/>
      <c r="C32" s="143"/>
      <c r="D32" s="143"/>
      <c r="E32" s="554" t="s">
        <v>307</v>
      </c>
      <c r="F32" s="554"/>
      <c r="G32" s="143"/>
      <c r="H32" s="143"/>
      <c r="I32" s="143"/>
      <c r="J32" s="143"/>
      <c r="K32" s="143"/>
      <c r="L32" s="143"/>
      <c r="M32" s="144"/>
    </row>
    <row r="33" spans="2:13">
      <c r="B33" s="142"/>
      <c r="C33" s="143"/>
      <c r="D33" s="143"/>
      <c r="E33" s="143"/>
      <c r="F33" s="143"/>
      <c r="G33" s="143"/>
      <c r="H33" s="143"/>
      <c r="I33" s="143"/>
      <c r="J33" s="143"/>
      <c r="K33" s="143"/>
      <c r="L33" s="143"/>
      <c r="M33" s="144"/>
    </row>
    <row r="34" spans="2:13" ht="15" customHeight="1">
      <c r="B34" s="142"/>
      <c r="C34" s="143"/>
      <c r="D34" s="108" t="s">
        <v>33</v>
      </c>
      <c r="E34" s="143" t="s">
        <v>403</v>
      </c>
      <c r="F34" s="556" t="s">
        <v>424</v>
      </c>
      <c r="G34" s="556"/>
      <c r="H34" s="556"/>
      <c r="I34" s="556"/>
      <c r="J34" s="556"/>
      <c r="K34" s="556"/>
      <c r="L34" s="556"/>
      <c r="M34" s="145"/>
    </row>
    <row r="35" spans="2:13">
      <c r="B35" s="142"/>
      <c r="C35" s="143"/>
      <c r="D35" s="143"/>
      <c r="E35" s="143"/>
      <c r="F35" s="143"/>
      <c r="G35" s="143"/>
      <c r="H35" s="143"/>
      <c r="I35" s="143"/>
      <c r="J35" s="143"/>
      <c r="K35" s="143"/>
      <c r="L35" s="143"/>
      <c r="M35" s="144"/>
    </row>
    <row r="36" spans="2:13" ht="15" customHeight="1">
      <c r="B36" s="142"/>
      <c r="C36" s="143"/>
      <c r="D36" s="143"/>
      <c r="E36" s="143"/>
      <c r="F36" s="143"/>
      <c r="G36" s="143"/>
      <c r="H36" s="143"/>
      <c r="I36" s="143"/>
      <c r="J36" s="143"/>
      <c r="K36" s="143"/>
      <c r="L36" s="143"/>
      <c r="M36" s="144"/>
    </row>
    <row r="37" spans="2:13" ht="15" customHeight="1">
      <c r="B37" s="552" t="s">
        <v>309</v>
      </c>
      <c r="C37" s="553"/>
      <c r="D37" s="553"/>
      <c r="E37" s="143"/>
      <c r="F37" s="143"/>
      <c r="G37" s="143"/>
      <c r="H37" s="143"/>
      <c r="I37" s="143"/>
      <c r="J37" s="143"/>
      <c r="K37" s="143"/>
      <c r="L37" s="143"/>
      <c r="M37" s="144"/>
    </row>
    <row r="38" spans="2:13" ht="15" customHeight="1">
      <c r="B38" s="142"/>
      <c r="C38" s="143"/>
      <c r="D38" s="152">
        <v>4269</v>
      </c>
      <c r="E38" s="554" t="s">
        <v>308</v>
      </c>
      <c r="F38" s="554"/>
      <c r="G38" s="143"/>
      <c r="H38" s="143"/>
      <c r="I38" s="143"/>
      <c r="J38" s="143"/>
      <c r="K38" s="143"/>
      <c r="L38" s="143"/>
      <c r="M38" s="144"/>
    </row>
    <row r="39" spans="2:13" ht="15" customHeight="1">
      <c r="B39" s="142"/>
      <c r="C39" s="143"/>
      <c r="D39" s="143"/>
      <c r="E39" s="143"/>
      <c r="F39" s="143"/>
      <c r="G39" s="143"/>
      <c r="H39" s="143"/>
      <c r="I39" s="143"/>
      <c r="J39" s="143"/>
      <c r="K39" s="143"/>
      <c r="L39" s="143"/>
      <c r="M39" s="144"/>
    </row>
    <row r="40" spans="2:13" ht="15" customHeight="1">
      <c r="B40" s="142"/>
      <c r="C40" s="143"/>
      <c r="D40" s="108">
        <v>107</v>
      </c>
      <c r="E40" s="554" t="s">
        <v>310</v>
      </c>
      <c r="F40" s="554"/>
      <c r="G40" s="554"/>
      <c r="H40" s="143"/>
      <c r="I40" s="143"/>
      <c r="J40" s="143"/>
      <c r="K40" s="143"/>
      <c r="L40" s="143"/>
      <c r="M40" s="144"/>
    </row>
    <row r="41" spans="2:13" ht="15" customHeight="1">
      <c r="B41" s="142"/>
      <c r="C41" s="143"/>
      <c r="D41" s="143"/>
      <c r="E41" s="143"/>
      <c r="F41" s="143"/>
      <c r="G41" s="143"/>
      <c r="H41" s="143"/>
      <c r="I41" s="143"/>
      <c r="J41" s="143"/>
      <c r="K41" s="143"/>
      <c r="L41" s="143"/>
      <c r="M41" s="144"/>
    </row>
    <row r="42" spans="2:13" ht="15" customHeight="1">
      <c r="B42" s="552" t="s">
        <v>311</v>
      </c>
      <c r="C42" s="553"/>
      <c r="D42" s="553"/>
      <c r="E42" s="143"/>
      <c r="F42" s="143"/>
      <c r="G42" s="143"/>
      <c r="H42" s="143"/>
      <c r="I42" s="143"/>
      <c r="J42" s="143"/>
      <c r="K42" s="143"/>
      <c r="L42" s="143"/>
      <c r="M42" s="144"/>
    </row>
    <row r="43" spans="2:13" ht="15" customHeight="1">
      <c r="B43" s="142"/>
      <c r="C43" s="143"/>
      <c r="D43" s="108">
        <v>200</v>
      </c>
      <c r="E43" s="554" t="s">
        <v>312</v>
      </c>
      <c r="F43" s="554"/>
      <c r="G43" s="143"/>
      <c r="H43" s="143"/>
      <c r="I43" s="143"/>
      <c r="J43" s="143"/>
      <c r="K43" s="143"/>
      <c r="L43" s="143"/>
      <c r="M43" s="144"/>
    </row>
    <row r="44" spans="2:13" ht="15" customHeight="1">
      <c r="B44" s="142"/>
      <c r="C44" s="143"/>
      <c r="D44" s="143"/>
      <c r="E44" s="143"/>
      <c r="F44" s="143"/>
      <c r="G44" s="143"/>
      <c r="H44" s="143"/>
      <c r="I44" s="143"/>
      <c r="J44" s="143"/>
      <c r="K44" s="143"/>
      <c r="L44" s="143"/>
      <c r="M44" s="144"/>
    </row>
    <row r="45" spans="2:13" ht="15" customHeight="1">
      <c r="B45" s="142"/>
      <c r="C45" s="143"/>
      <c r="D45" s="108">
        <v>27</v>
      </c>
      <c r="E45" s="554" t="s">
        <v>313</v>
      </c>
      <c r="F45" s="554"/>
      <c r="G45" s="554"/>
      <c r="H45" s="143"/>
      <c r="I45" s="143"/>
      <c r="J45" s="143"/>
      <c r="K45" s="143"/>
      <c r="L45" s="143"/>
      <c r="M45" s="144"/>
    </row>
    <row r="46" spans="2:13" ht="15" customHeight="1">
      <c r="B46" s="142"/>
      <c r="C46" s="143"/>
      <c r="D46" s="143"/>
      <c r="E46" s="143"/>
      <c r="F46" s="143"/>
      <c r="G46" s="143"/>
      <c r="H46" s="143"/>
      <c r="I46" s="143"/>
      <c r="J46" s="143"/>
      <c r="K46" s="143"/>
      <c r="L46" s="143"/>
      <c r="M46" s="144"/>
    </row>
    <row r="47" spans="2:13" ht="15" customHeight="1">
      <c r="B47" s="142"/>
      <c r="C47" s="143"/>
      <c r="D47" s="108" t="s">
        <v>414</v>
      </c>
      <c r="E47" s="554" t="s">
        <v>314</v>
      </c>
      <c r="F47" s="554"/>
      <c r="G47" s="554"/>
      <c r="H47" s="554"/>
      <c r="I47" s="143"/>
      <c r="J47" s="143"/>
      <c r="K47" s="143"/>
      <c r="L47" s="143"/>
      <c r="M47" s="144"/>
    </row>
    <row r="48" spans="2:13">
      <c r="B48" s="146"/>
      <c r="C48" s="147"/>
      <c r="D48" s="147"/>
      <c r="E48" s="147"/>
      <c r="F48" s="147"/>
      <c r="G48" s="147"/>
      <c r="H48" s="147"/>
      <c r="I48" s="147"/>
      <c r="J48" s="147"/>
      <c r="K48" s="147"/>
      <c r="L48" s="147"/>
      <c r="M48" s="148"/>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sheetData>
  <sheetProtection password="CC52" sheet="1" objects="1" scenarios="1" selectLockedCells="1"/>
  <mergeCells count="20">
    <mergeCell ref="B1:M3"/>
    <mergeCell ref="B6:M15"/>
    <mergeCell ref="B16:M17"/>
    <mergeCell ref="B18:M18"/>
    <mergeCell ref="B4:M5"/>
    <mergeCell ref="B22:D22"/>
    <mergeCell ref="E23:M24"/>
    <mergeCell ref="E25:M25"/>
    <mergeCell ref="E27:M27"/>
    <mergeCell ref="E29:M29"/>
    <mergeCell ref="E31:M31"/>
    <mergeCell ref="E32:F32"/>
    <mergeCell ref="F34:L34"/>
    <mergeCell ref="E45:G45"/>
    <mergeCell ref="E47:H47"/>
    <mergeCell ref="B37:D37"/>
    <mergeCell ref="E38:F38"/>
    <mergeCell ref="E40:G40"/>
    <mergeCell ref="B42:D42"/>
    <mergeCell ref="E43:F43"/>
  </mergeCells>
  <dataValidations count="1">
    <dataValidation type="list" allowBlank="1" showInputMessage="1" showErrorMessage="1" sqref="D23 D25 D27 D29 D34 D31">
      <formula1>$B$19:$B$20</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tabColor theme="3"/>
  </sheetPr>
  <dimension ref="A1:M19"/>
  <sheetViews>
    <sheetView topLeftCell="B1" workbookViewId="0">
      <selection activeCell="D15" sqref="D15:L17"/>
    </sheetView>
  </sheetViews>
  <sheetFormatPr defaultColWidth="0" defaultRowHeight="12.75" zeroHeight="1"/>
  <cols>
    <col min="1" max="1" width="0" style="130" hidden="1" customWidth="1"/>
    <col min="2" max="2" width="2.42578125" style="130" customWidth="1"/>
    <col min="3" max="12" width="15.7109375" style="130" customWidth="1"/>
    <col min="13" max="13" width="2.85546875" style="130" customWidth="1"/>
    <col min="14" max="16384" width="9.140625" style="130" hidden="1"/>
  </cols>
  <sheetData>
    <row r="1" spans="1:13" s="92" customFormat="1" ht="13.5" customHeight="1" thickTop="1">
      <c r="B1" s="569" t="s">
        <v>330</v>
      </c>
      <c r="C1" s="570"/>
      <c r="D1" s="570"/>
      <c r="E1" s="570"/>
      <c r="F1" s="570"/>
      <c r="G1" s="570"/>
      <c r="H1" s="570"/>
      <c r="I1" s="570"/>
      <c r="J1" s="570"/>
      <c r="K1" s="570"/>
      <c r="L1" s="570"/>
      <c r="M1" s="571"/>
    </row>
    <row r="2" spans="1:13" s="92" customFormat="1" ht="12.75" customHeight="1">
      <c r="B2" s="572"/>
      <c r="C2" s="573"/>
      <c r="D2" s="573"/>
      <c r="E2" s="573"/>
      <c r="F2" s="573"/>
      <c r="G2" s="573"/>
      <c r="H2" s="573"/>
      <c r="I2" s="573"/>
      <c r="J2" s="573"/>
      <c r="K2" s="573"/>
      <c r="L2" s="573"/>
      <c r="M2" s="574"/>
    </row>
    <row r="3" spans="1:13" s="92" customFormat="1" ht="15" customHeight="1">
      <c r="B3" s="575" t="s">
        <v>316</v>
      </c>
      <c r="C3" s="576"/>
      <c r="D3" s="577"/>
      <c r="E3" s="577"/>
      <c r="F3" s="577"/>
      <c r="G3" s="577"/>
      <c r="H3" s="577"/>
      <c r="I3" s="577"/>
      <c r="J3" s="577"/>
      <c r="K3" s="577"/>
      <c r="L3" s="577"/>
      <c r="M3" s="578"/>
    </row>
    <row r="4" spans="1:13" s="109" customFormat="1" ht="13.5" thickBot="1">
      <c r="A4" s="116"/>
      <c r="B4" s="134"/>
      <c r="C4" s="134"/>
      <c r="D4" s="134"/>
      <c r="E4" s="134"/>
      <c r="F4" s="134"/>
      <c r="G4" s="134"/>
      <c r="H4" s="134"/>
      <c r="I4" s="134"/>
      <c r="J4" s="134"/>
      <c r="K4" s="134"/>
      <c r="L4" s="134"/>
      <c r="M4" s="135"/>
    </row>
    <row r="5" spans="1:13" s="114" customFormat="1" ht="15.75" thickTop="1">
      <c r="A5" s="117"/>
      <c r="B5" s="136"/>
      <c r="C5" s="127"/>
      <c r="D5" s="621" t="s">
        <v>317</v>
      </c>
      <c r="E5" s="622"/>
      <c r="F5" s="623"/>
      <c r="G5" s="621" t="s">
        <v>318</v>
      </c>
      <c r="H5" s="622"/>
      <c r="I5" s="623"/>
      <c r="J5" s="621" t="s">
        <v>319</v>
      </c>
      <c r="K5" s="622"/>
      <c r="L5" s="623"/>
      <c r="M5" s="128"/>
    </row>
    <row r="6" spans="1:13" s="114" customFormat="1" ht="15.75" thickBot="1">
      <c r="A6" s="117"/>
      <c r="B6" s="136"/>
      <c r="C6" s="129"/>
      <c r="D6" s="627" t="s">
        <v>320</v>
      </c>
      <c r="E6" s="628"/>
      <c r="F6" s="629"/>
      <c r="G6" s="627" t="s">
        <v>321</v>
      </c>
      <c r="H6" s="628"/>
      <c r="I6" s="629"/>
      <c r="J6" s="624" t="s">
        <v>361</v>
      </c>
      <c r="K6" s="625"/>
      <c r="L6" s="626"/>
      <c r="M6" s="128"/>
    </row>
    <row r="7" spans="1:13" s="114" customFormat="1" ht="13.5" customHeight="1" thickTop="1">
      <c r="A7" s="117"/>
      <c r="B7" s="136"/>
      <c r="C7" s="137" t="s">
        <v>322</v>
      </c>
      <c r="D7" s="618" t="s">
        <v>324</v>
      </c>
      <c r="E7" s="619"/>
      <c r="F7" s="620"/>
      <c r="G7" s="618" t="s">
        <v>325</v>
      </c>
      <c r="H7" s="619"/>
      <c r="I7" s="620"/>
      <c r="J7" s="611" t="s">
        <v>326</v>
      </c>
      <c r="K7" s="612"/>
      <c r="L7" s="613"/>
      <c r="M7" s="128"/>
    </row>
    <row r="8" spans="1:13" s="114" customFormat="1" ht="13.5" thickBot="1">
      <c r="A8" s="117"/>
      <c r="B8" s="136"/>
      <c r="C8" s="138" t="s">
        <v>323</v>
      </c>
      <c r="D8" s="614"/>
      <c r="E8" s="615"/>
      <c r="F8" s="616"/>
      <c r="G8" s="614"/>
      <c r="H8" s="615"/>
      <c r="I8" s="616"/>
      <c r="J8" s="614"/>
      <c r="K8" s="615"/>
      <c r="L8" s="616"/>
      <c r="M8" s="128"/>
    </row>
    <row r="9" spans="1:13" s="114" customFormat="1" ht="13.5" thickTop="1">
      <c r="A9" s="117"/>
      <c r="B9" s="585"/>
      <c r="C9" s="598" t="s">
        <v>327</v>
      </c>
      <c r="D9" s="586" t="s">
        <v>415</v>
      </c>
      <c r="E9" s="587"/>
      <c r="F9" s="588"/>
      <c r="G9" s="586" t="s">
        <v>417</v>
      </c>
      <c r="H9" s="587"/>
      <c r="I9" s="588"/>
      <c r="J9" s="586" t="s">
        <v>419</v>
      </c>
      <c r="K9" s="587"/>
      <c r="L9" s="588"/>
      <c r="M9" s="128"/>
    </row>
    <row r="10" spans="1:13" s="114" customFormat="1">
      <c r="A10" s="117"/>
      <c r="B10" s="585"/>
      <c r="C10" s="599"/>
      <c r="D10" s="589"/>
      <c r="E10" s="590"/>
      <c r="F10" s="591"/>
      <c r="G10" s="589"/>
      <c r="H10" s="590"/>
      <c r="I10" s="591"/>
      <c r="J10" s="589"/>
      <c r="K10" s="590"/>
      <c r="L10" s="591"/>
      <c r="M10" s="128"/>
    </row>
    <row r="11" spans="1:13" s="114" customFormat="1">
      <c r="A11" s="117"/>
      <c r="B11" s="585"/>
      <c r="C11" s="600"/>
      <c r="D11" s="589"/>
      <c r="E11" s="593"/>
      <c r="F11" s="594"/>
      <c r="G11" s="592"/>
      <c r="H11" s="593"/>
      <c r="I11" s="594"/>
      <c r="J11" s="592"/>
      <c r="K11" s="593"/>
      <c r="L11" s="594"/>
      <c r="M11" s="128"/>
    </row>
    <row r="12" spans="1:13" s="114" customFormat="1">
      <c r="A12" s="117"/>
      <c r="B12" s="585"/>
      <c r="C12" s="601" t="s">
        <v>329</v>
      </c>
      <c r="D12" s="595" t="s">
        <v>416</v>
      </c>
      <c r="E12" s="596"/>
      <c r="F12" s="597"/>
      <c r="G12" s="595" t="s">
        <v>418</v>
      </c>
      <c r="H12" s="596"/>
      <c r="I12" s="597"/>
      <c r="J12" s="595" t="s">
        <v>420</v>
      </c>
      <c r="K12" s="596"/>
      <c r="L12" s="597"/>
      <c r="M12" s="128"/>
    </row>
    <row r="13" spans="1:13" s="114" customFormat="1">
      <c r="A13" s="117"/>
      <c r="B13" s="585"/>
      <c r="C13" s="599"/>
      <c r="D13" s="589"/>
      <c r="E13" s="590"/>
      <c r="F13" s="591"/>
      <c r="G13" s="589"/>
      <c r="H13" s="590"/>
      <c r="I13" s="591"/>
      <c r="J13" s="589"/>
      <c r="K13" s="590"/>
      <c r="L13" s="591"/>
      <c r="M13" s="128"/>
    </row>
    <row r="14" spans="1:13" s="114" customFormat="1" ht="13.5" thickBot="1">
      <c r="A14" s="117"/>
      <c r="B14" s="585"/>
      <c r="C14" s="600"/>
      <c r="D14" s="589"/>
      <c r="E14" s="590"/>
      <c r="F14" s="591"/>
      <c r="G14" s="589"/>
      <c r="H14" s="590"/>
      <c r="I14" s="591"/>
      <c r="J14" s="589"/>
      <c r="K14" s="590"/>
      <c r="L14" s="591"/>
      <c r="M14" s="128"/>
    </row>
    <row r="15" spans="1:13" s="114" customFormat="1" ht="13.5" thickTop="1">
      <c r="A15" s="117"/>
      <c r="B15" s="585"/>
      <c r="C15" s="601" t="s">
        <v>328</v>
      </c>
      <c r="D15" s="602" t="s">
        <v>429</v>
      </c>
      <c r="E15" s="603"/>
      <c r="F15" s="603"/>
      <c r="G15" s="603"/>
      <c r="H15" s="603"/>
      <c r="I15" s="603"/>
      <c r="J15" s="603"/>
      <c r="K15" s="603"/>
      <c r="L15" s="604"/>
      <c r="M15" s="128"/>
    </row>
    <row r="16" spans="1:13" s="114" customFormat="1">
      <c r="A16" s="117"/>
      <c r="B16" s="585"/>
      <c r="C16" s="599"/>
      <c r="D16" s="605"/>
      <c r="E16" s="606"/>
      <c r="F16" s="606"/>
      <c r="G16" s="606"/>
      <c r="H16" s="606"/>
      <c r="I16" s="606"/>
      <c r="J16" s="606"/>
      <c r="K16" s="606"/>
      <c r="L16" s="607"/>
      <c r="M16" s="128"/>
    </row>
    <row r="17" spans="1:13" s="114" customFormat="1" ht="151.5" customHeight="1" thickBot="1">
      <c r="A17" s="117"/>
      <c r="B17" s="585"/>
      <c r="C17" s="617"/>
      <c r="D17" s="608"/>
      <c r="E17" s="609"/>
      <c r="F17" s="609"/>
      <c r="G17" s="609"/>
      <c r="H17" s="609"/>
      <c r="I17" s="609"/>
      <c r="J17" s="609"/>
      <c r="K17" s="609"/>
      <c r="L17" s="610"/>
      <c r="M17" s="128"/>
    </row>
    <row r="18" spans="1:13" s="92" customFormat="1" ht="14.25" thickTop="1" thickBot="1">
      <c r="A18" s="118"/>
      <c r="B18" s="132"/>
      <c r="C18" s="132"/>
      <c r="D18" s="132"/>
      <c r="E18" s="132"/>
      <c r="F18" s="132"/>
      <c r="G18" s="132"/>
      <c r="H18" s="132"/>
      <c r="I18" s="132"/>
      <c r="J18" s="132"/>
      <c r="K18" s="132"/>
      <c r="L18" s="132"/>
      <c r="M18" s="133"/>
    </row>
    <row r="19" spans="1:13" ht="13.5" hidden="1" thickTop="1"/>
  </sheetData>
  <sheetProtection password="CC52" sheet="1" objects="1" scenarios="1" selectLockedCells="1"/>
  <mergeCells count="24">
    <mergeCell ref="B1:M2"/>
    <mergeCell ref="B3:M3"/>
    <mergeCell ref="D5:F5"/>
    <mergeCell ref="J5:L5"/>
    <mergeCell ref="J6:L6"/>
    <mergeCell ref="G5:I5"/>
    <mergeCell ref="D6:F6"/>
    <mergeCell ref="G6:I6"/>
    <mergeCell ref="J7:L8"/>
    <mergeCell ref="C15:C17"/>
    <mergeCell ref="D9:F11"/>
    <mergeCell ref="G9:I11"/>
    <mergeCell ref="D12:F14"/>
    <mergeCell ref="G12:I14"/>
    <mergeCell ref="D7:F8"/>
    <mergeCell ref="G7:I8"/>
    <mergeCell ref="B15:B17"/>
    <mergeCell ref="B9:B11"/>
    <mergeCell ref="B12:B14"/>
    <mergeCell ref="J9:L11"/>
    <mergeCell ref="J12:L14"/>
    <mergeCell ref="C9:C11"/>
    <mergeCell ref="C12:C14"/>
    <mergeCell ref="D15:L1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sheetPr>
    <tabColor theme="3"/>
  </sheetPr>
  <dimension ref="A1:O46"/>
  <sheetViews>
    <sheetView topLeftCell="D22" workbookViewId="0">
      <selection activeCell="D31" sqref="D31:E42"/>
    </sheetView>
  </sheetViews>
  <sheetFormatPr defaultColWidth="0" defaultRowHeight="12.75" zeroHeight="1"/>
  <cols>
    <col min="1" max="1" width="0" style="130" hidden="1" customWidth="1"/>
    <col min="2" max="2" width="2.140625" style="130" customWidth="1"/>
    <col min="3" max="3" width="7.42578125" style="130" customWidth="1"/>
    <col min="4" max="13" width="18.7109375" style="130" customWidth="1"/>
    <col min="14" max="14" width="2.28515625" style="130" customWidth="1"/>
    <col min="15" max="15" width="15.7109375" style="130" hidden="1" customWidth="1"/>
    <col min="16" max="16384" width="9.140625" style="130" hidden="1"/>
  </cols>
  <sheetData>
    <row r="1" spans="2:14" s="92" customFormat="1" ht="13.5" customHeight="1" thickTop="1">
      <c r="B1" s="569" t="s">
        <v>331</v>
      </c>
      <c r="C1" s="570"/>
      <c r="D1" s="570"/>
      <c r="E1" s="570"/>
      <c r="F1" s="570"/>
      <c r="G1" s="570"/>
      <c r="H1" s="570"/>
      <c r="I1" s="570"/>
      <c r="J1" s="570"/>
      <c r="K1" s="570"/>
      <c r="L1" s="570"/>
      <c r="M1" s="570"/>
      <c r="N1" s="571"/>
    </row>
    <row r="2" spans="2:14" s="92" customFormat="1" ht="13.5" customHeight="1">
      <c r="B2" s="572"/>
      <c r="C2" s="573"/>
      <c r="D2" s="573"/>
      <c r="E2" s="573"/>
      <c r="F2" s="573"/>
      <c r="G2" s="573"/>
      <c r="H2" s="573"/>
      <c r="I2" s="573"/>
      <c r="J2" s="573"/>
      <c r="K2" s="573"/>
      <c r="L2" s="573"/>
      <c r="M2" s="573"/>
      <c r="N2" s="574"/>
    </row>
    <row r="3" spans="2:14" s="92" customFormat="1" ht="16.5" customHeight="1">
      <c r="B3" s="639" t="s">
        <v>316</v>
      </c>
      <c r="C3" s="640"/>
      <c r="D3" s="640"/>
      <c r="E3" s="640"/>
      <c r="F3" s="640"/>
      <c r="G3" s="640"/>
      <c r="H3" s="640"/>
      <c r="I3" s="640"/>
      <c r="J3" s="640"/>
      <c r="K3" s="640"/>
      <c r="L3" s="640"/>
      <c r="M3" s="640"/>
      <c r="N3" s="641"/>
    </row>
    <row r="4" spans="2:14" s="92" customFormat="1" ht="6.75" customHeight="1" thickBot="1">
      <c r="B4" s="123"/>
      <c r="C4" s="124"/>
      <c r="D4" s="124"/>
      <c r="E4" s="124"/>
      <c r="F4" s="124"/>
      <c r="G4" s="124"/>
      <c r="H4" s="124"/>
      <c r="I4" s="124"/>
      <c r="J4" s="124"/>
      <c r="K4" s="124"/>
      <c r="L4" s="124"/>
      <c r="M4" s="124"/>
      <c r="N4" s="125"/>
    </row>
    <row r="5" spans="2:14" s="92" customFormat="1" ht="23.25" customHeight="1" thickTop="1" thickBot="1">
      <c r="B5" s="126"/>
      <c r="C5" s="127"/>
      <c r="D5" s="642" t="s">
        <v>371</v>
      </c>
      <c r="E5" s="643"/>
      <c r="F5" s="644" t="s">
        <v>332</v>
      </c>
      <c r="G5" s="643"/>
      <c r="H5" s="644" t="s">
        <v>333</v>
      </c>
      <c r="I5" s="643"/>
      <c r="J5" s="644" t="s">
        <v>339</v>
      </c>
      <c r="K5" s="643"/>
      <c r="L5" s="644" t="s">
        <v>340</v>
      </c>
      <c r="M5" s="643"/>
      <c r="N5" s="128"/>
    </row>
    <row r="6" spans="2:14" s="92" customFormat="1" ht="45" customHeight="1" thickTop="1" thickBot="1">
      <c r="B6" s="126"/>
      <c r="C6" s="129"/>
      <c r="D6" s="645" t="s">
        <v>386</v>
      </c>
      <c r="E6" s="646"/>
      <c r="F6" s="647" t="s">
        <v>336</v>
      </c>
      <c r="G6" s="646"/>
      <c r="H6" s="645" t="s">
        <v>337</v>
      </c>
      <c r="I6" s="645"/>
      <c r="J6" s="648" t="s">
        <v>338</v>
      </c>
      <c r="K6" s="649"/>
      <c r="L6" s="645" t="s">
        <v>341</v>
      </c>
      <c r="M6" s="646"/>
      <c r="N6" s="128"/>
    </row>
    <row r="7" spans="2:14" s="92" customFormat="1" ht="13.5" customHeight="1" thickTop="1">
      <c r="B7" s="126"/>
      <c r="C7" s="653" t="s">
        <v>370</v>
      </c>
      <c r="D7" s="656" t="s">
        <v>447</v>
      </c>
      <c r="E7" s="657"/>
      <c r="F7" s="656" t="s">
        <v>445</v>
      </c>
      <c r="G7" s="658"/>
      <c r="H7" s="657" t="s">
        <v>444</v>
      </c>
      <c r="I7" s="657"/>
      <c r="J7" s="656" t="s">
        <v>443</v>
      </c>
      <c r="K7" s="658"/>
      <c r="L7" s="657" t="s">
        <v>421</v>
      </c>
      <c r="M7" s="658"/>
      <c r="N7" s="128"/>
    </row>
    <row r="8" spans="2:14" s="92" customFormat="1">
      <c r="B8" s="126"/>
      <c r="C8" s="653"/>
      <c r="D8" s="632"/>
      <c r="E8" s="637"/>
      <c r="F8" s="632"/>
      <c r="G8" s="633"/>
      <c r="H8" s="637"/>
      <c r="I8" s="637"/>
      <c r="J8" s="632"/>
      <c r="K8" s="633"/>
      <c r="L8" s="637"/>
      <c r="M8" s="633"/>
      <c r="N8" s="128"/>
    </row>
    <row r="9" spans="2:14" s="92" customFormat="1">
      <c r="B9" s="126"/>
      <c r="C9" s="653"/>
      <c r="D9" s="632"/>
      <c r="E9" s="637"/>
      <c r="F9" s="632"/>
      <c r="G9" s="633"/>
      <c r="H9" s="637"/>
      <c r="I9" s="637"/>
      <c r="J9" s="632"/>
      <c r="K9" s="633"/>
      <c r="L9" s="637"/>
      <c r="M9" s="633"/>
      <c r="N9" s="128"/>
    </row>
    <row r="10" spans="2:14" s="92" customFormat="1">
      <c r="B10" s="126"/>
      <c r="C10" s="653"/>
      <c r="D10" s="632"/>
      <c r="E10" s="637"/>
      <c r="F10" s="632"/>
      <c r="G10" s="633"/>
      <c r="H10" s="637"/>
      <c r="I10" s="637"/>
      <c r="J10" s="632"/>
      <c r="K10" s="633"/>
      <c r="L10" s="637"/>
      <c r="M10" s="633"/>
      <c r="N10" s="128"/>
    </row>
    <row r="11" spans="2:14" s="92" customFormat="1">
      <c r="B11" s="126"/>
      <c r="C11" s="653"/>
      <c r="D11" s="632"/>
      <c r="E11" s="637"/>
      <c r="F11" s="632"/>
      <c r="G11" s="633"/>
      <c r="H11" s="637"/>
      <c r="I11" s="637"/>
      <c r="J11" s="632"/>
      <c r="K11" s="633"/>
      <c r="L11" s="637"/>
      <c r="M11" s="633"/>
      <c r="N11" s="128"/>
    </row>
    <row r="12" spans="2:14" s="92" customFormat="1">
      <c r="B12" s="126"/>
      <c r="C12" s="653"/>
      <c r="D12" s="632"/>
      <c r="E12" s="637"/>
      <c r="F12" s="632"/>
      <c r="G12" s="633"/>
      <c r="H12" s="637"/>
      <c r="I12" s="637"/>
      <c r="J12" s="632"/>
      <c r="K12" s="633"/>
      <c r="L12" s="637"/>
      <c r="M12" s="633"/>
      <c r="N12" s="128"/>
    </row>
    <row r="13" spans="2:14" s="92" customFormat="1">
      <c r="B13" s="126"/>
      <c r="C13" s="653"/>
      <c r="D13" s="632"/>
      <c r="E13" s="637"/>
      <c r="F13" s="632"/>
      <c r="G13" s="633"/>
      <c r="H13" s="637"/>
      <c r="I13" s="637"/>
      <c r="J13" s="632"/>
      <c r="K13" s="633"/>
      <c r="L13" s="637"/>
      <c r="M13" s="633"/>
      <c r="N13" s="128"/>
    </row>
    <row r="14" spans="2:14" s="92" customFormat="1">
      <c r="B14" s="126"/>
      <c r="C14" s="653"/>
      <c r="D14" s="632"/>
      <c r="E14" s="637"/>
      <c r="F14" s="632"/>
      <c r="G14" s="633"/>
      <c r="H14" s="637"/>
      <c r="I14" s="637"/>
      <c r="J14" s="632"/>
      <c r="K14" s="633"/>
      <c r="L14" s="637"/>
      <c r="M14" s="633"/>
      <c r="N14" s="128"/>
    </row>
    <row r="15" spans="2:14" s="92" customFormat="1">
      <c r="B15" s="126"/>
      <c r="C15" s="653"/>
      <c r="D15" s="632"/>
      <c r="E15" s="637"/>
      <c r="F15" s="632"/>
      <c r="G15" s="633"/>
      <c r="H15" s="637"/>
      <c r="I15" s="637"/>
      <c r="J15" s="632"/>
      <c r="K15" s="633"/>
      <c r="L15" s="637"/>
      <c r="M15" s="633"/>
      <c r="N15" s="128"/>
    </row>
    <row r="16" spans="2:14" s="92" customFormat="1">
      <c r="B16" s="126"/>
      <c r="C16" s="653"/>
      <c r="D16" s="632"/>
      <c r="E16" s="637"/>
      <c r="F16" s="632"/>
      <c r="G16" s="633"/>
      <c r="H16" s="637"/>
      <c r="I16" s="637"/>
      <c r="J16" s="632"/>
      <c r="K16" s="633"/>
      <c r="L16" s="637"/>
      <c r="M16" s="633"/>
      <c r="N16" s="128"/>
    </row>
    <row r="17" spans="2:14" s="92" customFormat="1">
      <c r="B17" s="126"/>
      <c r="C17" s="653"/>
      <c r="D17" s="632"/>
      <c r="E17" s="637"/>
      <c r="F17" s="632"/>
      <c r="G17" s="633"/>
      <c r="H17" s="637"/>
      <c r="I17" s="637"/>
      <c r="J17" s="632"/>
      <c r="K17" s="633"/>
      <c r="L17" s="637"/>
      <c r="M17" s="633"/>
      <c r="N17" s="128"/>
    </row>
    <row r="18" spans="2:14" s="92" customFormat="1" ht="99" customHeight="1" thickBot="1">
      <c r="B18" s="126"/>
      <c r="C18" s="654"/>
      <c r="D18" s="634"/>
      <c r="E18" s="638"/>
      <c r="F18" s="634"/>
      <c r="G18" s="635"/>
      <c r="H18" s="638"/>
      <c r="I18" s="638"/>
      <c r="J18" s="634"/>
      <c r="K18" s="635"/>
      <c r="L18" s="638"/>
      <c r="M18" s="635"/>
      <c r="N18" s="128"/>
    </row>
    <row r="19" spans="2:14" s="92" customFormat="1" ht="13.5" thickTop="1">
      <c r="B19" s="126"/>
      <c r="C19" s="655" t="s">
        <v>343</v>
      </c>
      <c r="D19" s="630" t="s">
        <v>449</v>
      </c>
      <c r="E19" s="636"/>
      <c r="F19" s="630" t="s">
        <v>430</v>
      </c>
      <c r="G19" s="631"/>
      <c r="H19" s="636" t="s">
        <v>446</v>
      </c>
      <c r="I19" s="636"/>
      <c r="J19" s="630" t="s">
        <v>422</v>
      </c>
      <c r="K19" s="631"/>
      <c r="L19" s="636" t="s">
        <v>448</v>
      </c>
      <c r="M19" s="631"/>
      <c r="N19" s="128"/>
    </row>
    <row r="20" spans="2:14" s="92" customFormat="1">
      <c r="B20" s="126"/>
      <c r="C20" s="653"/>
      <c r="D20" s="632"/>
      <c r="E20" s="637"/>
      <c r="F20" s="632"/>
      <c r="G20" s="633"/>
      <c r="H20" s="637"/>
      <c r="I20" s="637"/>
      <c r="J20" s="632"/>
      <c r="K20" s="633"/>
      <c r="L20" s="637"/>
      <c r="M20" s="633"/>
      <c r="N20" s="128"/>
    </row>
    <row r="21" spans="2:14" s="92" customFormat="1">
      <c r="B21" s="126"/>
      <c r="C21" s="653"/>
      <c r="D21" s="632"/>
      <c r="E21" s="637"/>
      <c r="F21" s="632"/>
      <c r="G21" s="633"/>
      <c r="H21" s="637"/>
      <c r="I21" s="637"/>
      <c r="J21" s="632"/>
      <c r="K21" s="633"/>
      <c r="L21" s="637"/>
      <c r="M21" s="633"/>
      <c r="N21" s="128"/>
    </row>
    <row r="22" spans="2:14" s="92" customFormat="1">
      <c r="B22" s="126"/>
      <c r="C22" s="653"/>
      <c r="D22" s="632"/>
      <c r="E22" s="637"/>
      <c r="F22" s="632"/>
      <c r="G22" s="633"/>
      <c r="H22" s="637"/>
      <c r="I22" s="637"/>
      <c r="J22" s="632"/>
      <c r="K22" s="633"/>
      <c r="L22" s="637"/>
      <c r="M22" s="633"/>
      <c r="N22" s="128"/>
    </row>
    <row r="23" spans="2:14" s="92" customFormat="1">
      <c r="B23" s="126"/>
      <c r="C23" s="653"/>
      <c r="D23" s="632"/>
      <c r="E23" s="637"/>
      <c r="F23" s="632"/>
      <c r="G23" s="633"/>
      <c r="H23" s="637"/>
      <c r="I23" s="637"/>
      <c r="J23" s="632"/>
      <c r="K23" s="633"/>
      <c r="L23" s="637"/>
      <c r="M23" s="633"/>
      <c r="N23" s="128"/>
    </row>
    <row r="24" spans="2:14" s="92" customFormat="1">
      <c r="B24" s="126"/>
      <c r="C24" s="653"/>
      <c r="D24" s="632"/>
      <c r="E24" s="637"/>
      <c r="F24" s="632"/>
      <c r="G24" s="633"/>
      <c r="H24" s="637"/>
      <c r="I24" s="637"/>
      <c r="J24" s="632"/>
      <c r="K24" s="633"/>
      <c r="L24" s="637"/>
      <c r="M24" s="633"/>
      <c r="N24" s="128"/>
    </row>
    <row r="25" spans="2:14" s="92" customFormat="1">
      <c r="B25" s="126"/>
      <c r="C25" s="653"/>
      <c r="D25" s="632"/>
      <c r="E25" s="637"/>
      <c r="F25" s="632"/>
      <c r="G25" s="633"/>
      <c r="H25" s="637"/>
      <c r="I25" s="637"/>
      <c r="J25" s="632"/>
      <c r="K25" s="633"/>
      <c r="L25" s="637"/>
      <c r="M25" s="633"/>
      <c r="N25" s="128"/>
    </row>
    <row r="26" spans="2:14" s="92" customFormat="1">
      <c r="B26" s="126"/>
      <c r="C26" s="653"/>
      <c r="D26" s="632"/>
      <c r="E26" s="637"/>
      <c r="F26" s="632"/>
      <c r="G26" s="633"/>
      <c r="H26" s="637"/>
      <c r="I26" s="637"/>
      <c r="J26" s="632"/>
      <c r="K26" s="633"/>
      <c r="L26" s="637"/>
      <c r="M26" s="633"/>
      <c r="N26" s="128"/>
    </row>
    <row r="27" spans="2:14" s="92" customFormat="1">
      <c r="B27" s="126"/>
      <c r="C27" s="653"/>
      <c r="D27" s="632"/>
      <c r="E27" s="637"/>
      <c r="F27" s="632"/>
      <c r="G27" s="633"/>
      <c r="H27" s="637"/>
      <c r="I27" s="637"/>
      <c r="J27" s="632"/>
      <c r="K27" s="633"/>
      <c r="L27" s="637"/>
      <c r="M27" s="633"/>
      <c r="N27" s="128"/>
    </row>
    <row r="28" spans="2:14" s="92" customFormat="1">
      <c r="B28" s="126"/>
      <c r="C28" s="653"/>
      <c r="D28" s="632"/>
      <c r="E28" s="637"/>
      <c r="F28" s="632"/>
      <c r="G28" s="633"/>
      <c r="H28" s="637"/>
      <c r="I28" s="637"/>
      <c r="J28" s="632"/>
      <c r="K28" s="633"/>
      <c r="L28" s="637"/>
      <c r="M28" s="633"/>
      <c r="N28" s="128"/>
    </row>
    <row r="29" spans="2:14" s="92" customFormat="1">
      <c r="B29" s="126"/>
      <c r="C29" s="653"/>
      <c r="D29" s="632"/>
      <c r="E29" s="637"/>
      <c r="F29" s="632"/>
      <c r="G29" s="633"/>
      <c r="H29" s="637"/>
      <c r="I29" s="637"/>
      <c r="J29" s="632"/>
      <c r="K29" s="633"/>
      <c r="L29" s="637"/>
      <c r="M29" s="633"/>
      <c r="N29" s="128"/>
    </row>
    <row r="30" spans="2:14" s="92" customFormat="1" ht="49.5" customHeight="1" thickBot="1">
      <c r="B30" s="126"/>
      <c r="C30" s="654"/>
      <c r="D30" s="634"/>
      <c r="E30" s="638"/>
      <c r="F30" s="634"/>
      <c r="G30" s="635"/>
      <c r="H30" s="638"/>
      <c r="I30" s="638"/>
      <c r="J30" s="634"/>
      <c r="K30" s="635"/>
      <c r="L30" s="638"/>
      <c r="M30" s="635"/>
      <c r="N30" s="128"/>
    </row>
    <row r="31" spans="2:14" s="92" customFormat="1" ht="12.75" customHeight="1" thickTop="1">
      <c r="B31" s="126"/>
      <c r="C31" s="655" t="s">
        <v>253</v>
      </c>
      <c r="D31" s="632" t="s">
        <v>453</v>
      </c>
      <c r="E31" s="637"/>
      <c r="F31" s="632" t="s">
        <v>452</v>
      </c>
      <c r="G31" s="633"/>
      <c r="H31" s="637" t="s">
        <v>451</v>
      </c>
      <c r="I31" s="637"/>
      <c r="J31" s="632" t="s">
        <v>426</v>
      </c>
      <c r="K31" s="633"/>
      <c r="L31" s="637" t="s">
        <v>450</v>
      </c>
      <c r="M31" s="633"/>
      <c r="N31" s="128"/>
    </row>
    <row r="32" spans="2:14" s="92" customFormat="1" ht="12.75" customHeight="1">
      <c r="B32" s="126"/>
      <c r="C32" s="653"/>
      <c r="D32" s="632"/>
      <c r="E32" s="637"/>
      <c r="F32" s="632"/>
      <c r="G32" s="633"/>
      <c r="H32" s="637"/>
      <c r="I32" s="637"/>
      <c r="J32" s="632"/>
      <c r="K32" s="633"/>
      <c r="L32" s="637"/>
      <c r="M32" s="633"/>
      <c r="N32" s="128"/>
    </row>
    <row r="33" spans="2:14" s="92" customFormat="1" ht="12.75" customHeight="1">
      <c r="B33" s="126"/>
      <c r="C33" s="653"/>
      <c r="D33" s="632"/>
      <c r="E33" s="637"/>
      <c r="F33" s="632"/>
      <c r="G33" s="633"/>
      <c r="H33" s="637"/>
      <c r="I33" s="637"/>
      <c r="J33" s="632"/>
      <c r="K33" s="633"/>
      <c r="L33" s="637"/>
      <c r="M33" s="633"/>
      <c r="N33" s="128"/>
    </row>
    <row r="34" spans="2:14" s="92" customFormat="1" ht="12.75" customHeight="1">
      <c r="B34" s="126"/>
      <c r="C34" s="653"/>
      <c r="D34" s="632"/>
      <c r="E34" s="637"/>
      <c r="F34" s="632"/>
      <c r="G34" s="633"/>
      <c r="H34" s="637"/>
      <c r="I34" s="637"/>
      <c r="J34" s="632"/>
      <c r="K34" s="633"/>
      <c r="L34" s="637"/>
      <c r="M34" s="633"/>
      <c r="N34" s="128"/>
    </row>
    <row r="35" spans="2:14" s="92" customFormat="1">
      <c r="B35" s="126"/>
      <c r="C35" s="653"/>
      <c r="D35" s="632"/>
      <c r="E35" s="637"/>
      <c r="F35" s="632"/>
      <c r="G35" s="633"/>
      <c r="H35" s="637"/>
      <c r="I35" s="637"/>
      <c r="J35" s="632"/>
      <c r="K35" s="633"/>
      <c r="L35" s="637"/>
      <c r="M35" s="633"/>
      <c r="N35" s="128"/>
    </row>
    <row r="36" spans="2:14" s="92" customFormat="1">
      <c r="B36" s="126"/>
      <c r="C36" s="653"/>
      <c r="D36" s="632"/>
      <c r="E36" s="637"/>
      <c r="F36" s="632"/>
      <c r="G36" s="633"/>
      <c r="H36" s="637"/>
      <c r="I36" s="637"/>
      <c r="J36" s="632"/>
      <c r="K36" s="633"/>
      <c r="L36" s="637"/>
      <c r="M36" s="633"/>
      <c r="N36" s="128"/>
    </row>
    <row r="37" spans="2:14" s="92" customFormat="1">
      <c r="B37" s="126"/>
      <c r="C37" s="653"/>
      <c r="D37" s="632"/>
      <c r="E37" s="637"/>
      <c r="F37" s="632"/>
      <c r="G37" s="633"/>
      <c r="H37" s="637"/>
      <c r="I37" s="637"/>
      <c r="J37" s="632"/>
      <c r="K37" s="633"/>
      <c r="L37" s="637"/>
      <c r="M37" s="633"/>
      <c r="N37" s="128"/>
    </row>
    <row r="38" spans="2:14" s="92" customFormat="1">
      <c r="B38" s="126"/>
      <c r="C38" s="653"/>
      <c r="D38" s="632"/>
      <c r="E38" s="637"/>
      <c r="F38" s="632"/>
      <c r="G38" s="633"/>
      <c r="H38" s="637"/>
      <c r="I38" s="637"/>
      <c r="J38" s="632"/>
      <c r="K38" s="633"/>
      <c r="L38" s="637"/>
      <c r="M38" s="633"/>
      <c r="N38" s="128"/>
    </row>
    <row r="39" spans="2:14" s="92" customFormat="1">
      <c r="B39" s="126"/>
      <c r="C39" s="653"/>
      <c r="D39" s="632"/>
      <c r="E39" s="637"/>
      <c r="F39" s="632"/>
      <c r="G39" s="633"/>
      <c r="H39" s="637"/>
      <c r="I39" s="637"/>
      <c r="J39" s="632"/>
      <c r="K39" s="633"/>
      <c r="L39" s="637"/>
      <c r="M39" s="633"/>
      <c r="N39" s="128"/>
    </row>
    <row r="40" spans="2:14" s="92" customFormat="1">
      <c r="B40" s="126"/>
      <c r="C40" s="653"/>
      <c r="D40" s="632"/>
      <c r="E40" s="637"/>
      <c r="F40" s="632"/>
      <c r="G40" s="633"/>
      <c r="H40" s="637"/>
      <c r="I40" s="637"/>
      <c r="J40" s="632"/>
      <c r="K40" s="633"/>
      <c r="L40" s="637"/>
      <c r="M40" s="633"/>
      <c r="N40" s="128"/>
    </row>
    <row r="41" spans="2:14" s="92" customFormat="1">
      <c r="B41" s="126"/>
      <c r="C41" s="653"/>
      <c r="D41" s="632"/>
      <c r="E41" s="637"/>
      <c r="F41" s="632"/>
      <c r="G41" s="633"/>
      <c r="H41" s="637"/>
      <c r="I41" s="637"/>
      <c r="J41" s="632"/>
      <c r="K41" s="633"/>
      <c r="L41" s="637"/>
      <c r="M41" s="633"/>
      <c r="N41" s="128"/>
    </row>
    <row r="42" spans="2:14" s="92" customFormat="1" ht="36" customHeight="1" thickBot="1">
      <c r="B42" s="126"/>
      <c r="C42" s="654"/>
      <c r="D42" s="651"/>
      <c r="E42" s="650"/>
      <c r="F42" s="651"/>
      <c r="G42" s="652"/>
      <c r="H42" s="650"/>
      <c r="I42" s="650"/>
      <c r="J42" s="651"/>
      <c r="K42" s="652"/>
      <c r="L42" s="650"/>
      <c r="M42" s="652"/>
      <c r="N42" s="128"/>
    </row>
    <row r="43" spans="2:14" s="92" customFormat="1" ht="8.25" customHeight="1" thickTop="1" thickBot="1">
      <c r="B43" s="131"/>
      <c r="C43" s="132"/>
      <c r="D43" s="132"/>
      <c r="E43" s="132"/>
      <c r="F43" s="132"/>
      <c r="G43" s="132"/>
      <c r="H43" s="132"/>
      <c r="I43" s="132"/>
      <c r="J43" s="132"/>
      <c r="K43" s="132"/>
      <c r="L43" s="132"/>
      <c r="M43" s="132"/>
      <c r="N43" s="133"/>
    </row>
    <row r="44" spans="2:14" ht="13.5" hidden="1" thickTop="1"/>
    <row r="45" spans="2:14" hidden="1"/>
    <row r="46" spans="2:14" hidden="1"/>
  </sheetData>
  <sheetProtection password="CC52" sheet="1" objects="1" scenarios="1" selectLockedCells="1"/>
  <mergeCells count="30">
    <mergeCell ref="H31:I42"/>
    <mergeCell ref="J31:K42"/>
    <mergeCell ref="L31:M42"/>
    <mergeCell ref="C7:C18"/>
    <mergeCell ref="C19:C30"/>
    <mergeCell ref="C31:C42"/>
    <mergeCell ref="D7:E18"/>
    <mergeCell ref="F7:G18"/>
    <mergeCell ref="D31:E42"/>
    <mergeCell ref="F31:G42"/>
    <mergeCell ref="D19:E30"/>
    <mergeCell ref="F19:G30"/>
    <mergeCell ref="H7:I18"/>
    <mergeCell ref="J7:K18"/>
    <mergeCell ref="L7:M18"/>
    <mergeCell ref="H19:I30"/>
    <mergeCell ref="J19:K30"/>
    <mergeCell ref="L19:M30"/>
    <mergeCell ref="B1:N2"/>
    <mergeCell ref="B3:N3"/>
    <mergeCell ref="D5:E5"/>
    <mergeCell ref="F5:G5"/>
    <mergeCell ref="H5:I5"/>
    <mergeCell ref="J5:K5"/>
    <mergeCell ref="L5:M5"/>
    <mergeCell ref="D6:E6"/>
    <mergeCell ref="F6:G6"/>
    <mergeCell ref="H6:I6"/>
    <mergeCell ref="J6:K6"/>
    <mergeCell ref="L6:M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sheetPr>
    <tabColor theme="3"/>
  </sheetPr>
  <dimension ref="A1:O46"/>
  <sheetViews>
    <sheetView topLeftCell="B16" workbookViewId="0">
      <selection activeCell="L31" sqref="L31:M42"/>
    </sheetView>
  </sheetViews>
  <sheetFormatPr defaultColWidth="0" defaultRowHeight="12.75" customHeight="1" zeroHeight="1"/>
  <cols>
    <col min="1" max="1" width="0" style="130" hidden="1" customWidth="1"/>
    <col min="2" max="2" width="2.140625" style="130" customWidth="1"/>
    <col min="3" max="3" width="7.42578125" style="130" customWidth="1"/>
    <col min="4" max="13" width="18.7109375" style="130" customWidth="1"/>
    <col min="14" max="14" width="2.28515625" style="130" customWidth="1"/>
    <col min="15" max="15" width="15.7109375" style="130" hidden="1" customWidth="1"/>
    <col min="16" max="16384" width="9.140625" style="130" hidden="1"/>
  </cols>
  <sheetData>
    <row r="1" spans="2:14" s="92" customFormat="1" ht="13.5" customHeight="1" thickTop="1">
      <c r="B1" s="569" t="s">
        <v>342</v>
      </c>
      <c r="C1" s="570"/>
      <c r="D1" s="570"/>
      <c r="E1" s="570"/>
      <c r="F1" s="570"/>
      <c r="G1" s="570"/>
      <c r="H1" s="570"/>
      <c r="I1" s="570"/>
      <c r="J1" s="570"/>
      <c r="K1" s="570"/>
      <c r="L1" s="570"/>
      <c r="M1" s="570"/>
      <c r="N1" s="571"/>
    </row>
    <row r="2" spans="2:14" s="92" customFormat="1" ht="13.5" customHeight="1">
      <c r="B2" s="572"/>
      <c r="C2" s="573"/>
      <c r="D2" s="573"/>
      <c r="E2" s="573"/>
      <c r="F2" s="573"/>
      <c r="G2" s="573"/>
      <c r="H2" s="573"/>
      <c r="I2" s="573"/>
      <c r="J2" s="573"/>
      <c r="K2" s="573"/>
      <c r="L2" s="573"/>
      <c r="M2" s="573"/>
      <c r="N2" s="574"/>
    </row>
    <row r="3" spans="2:14" s="92" customFormat="1" ht="16.5" customHeight="1">
      <c r="B3" s="639" t="s">
        <v>316</v>
      </c>
      <c r="C3" s="640"/>
      <c r="D3" s="640"/>
      <c r="E3" s="640"/>
      <c r="F3" s="640"/>
      <c r="G3" s="640"/>
      <c r="H3" s="640"/>
      <c r="I3" s="640"/>
      <c r="J3" s="640"/>
      <c r="K3" s="640"/>
      <c r="L3" s="640"/>
      <c r="M3" s="640"/>
      <c r="N3" s="641"/>
    </row>
    <row r="4" spans="2:14" s="92" customFormat="1" ht="6.75" customHeight="1" thickBot="1">
      <c r="B4" s="123"/>
      <c r="C4" s="124"/>
      <c r="D4" s="124"/>
      <c r="E4" s="124"/>
      <c r="F4" s="124"/>
      <c r="G4" s="124"/>
      <c r="H4" s="124"/>
      <c r="I4" s="124"/>
      <c r="J4" s="124"/>
      <c r="K4" s="124"/>
      <c r="L4" s="124"/>
      <c r="M4" s="124"/>
      <c r="N4" s="125"/>
    </row>
    <row r="5" spans="2:14" s="92" customFormat="1" ht="45.75" customHeight="1" thickTop="1" thickBot="1">
      <c r="B5" s="126"/>
      <c r="C5" s="127"/>
      <c r="D5" s="642" t="s">
        <v>372</v>
      </c>
      <c r="E5" s="643"/>
      <c r="F5" s="644" t="s">
        <v>332</v>
      </c>
      <c r="G5" s="643"/>
      <c r="H5" s="644" t="s">
        <v>333</v>
      </c>
      <c r="I5" s="643"/>
      <c r="J5" s="644" t="s">
        <v>334</v>
      </c>
      <c r="K5" s="643"/>
      <c r="L5" s="644" t="s">
        <v>335</v>
      </c>
      <c r="M5" s="643"/>
      <c r="N5" s="128"/>
    </row>
    <row r="6" spans="2:14" s="92" customFormat="1" ht="44.25" customHeight="1" thickTop="1" thickBot="1">
      <c r="B6" s="126"/>
      <c r="C6" s="129"/>
      <c r="D6" s="661" t="s">
        <v>386</v>
      </c>
      <c r="E6" s="662"/>
      <c r="F6" s="663" t="s">
        <v>336</v>
      </c>
      <c r="G6" s="662"/>
      <c r="H6" s="661" t="s">
        <v>337</v>
      </c>
      <c r="I6" s="661"/>
      <c r="J6" s="659" t="s">
        <v>344</v>
      </c>
      <c r="K6" s="660"/>
      <c r="L6" s="661" t="s">
        <v>345</v>
      </c>
      <c r="M6" s="662"/>
      <c r="N6" s="128"/>
    </row>
    <row r="7" spans="2:14" s="92" customFormat="1" ht="13.5" customHeight="1" thickTop="1">
      <c r="B7" s="115"/>
      <c r="C7" s="665" t="s">
        <v>370</v>
      </c>
      <c r="D7" s="656" t="s">
        <v>431</v>
      </c>
      <c r="E7" s="657"/>
      <c r="F7" s="656" t="s">
        <v>432</v>
      </c>
      <c r="G7" s="658"/>
      <c r="H7" s="657" t="s">
        <v>456</v>
      </c>
      <c r="I7" s="657"/>
      <c r="J7" s="656" t="s">
        <v>455</v>
      </c>
      <c r="K7" s="658"/>
      <c r="L7" s="657" t="s">
        <v>454</v>
      </c>
      <c r="M7" s="658"/>
      <c r="N7" s="113"/>
    </row>
    <row r="8" spans="2:14" s="92" customFormat="1">
      <c r="B8" s="115"/>
      <c r="C8" s="665"/>
      <c r="D8" s="632"/>
      <c r="E8" s="637"/>
      <c r="F8" s="632"/>
      <c r="G8" s="633"/>
      <c r="H8" s="637"/>
      <c r="I8" s="637"/>
      <c r="J8" s="632"/>
      <c r="K8" s="633"/>
      <c r="L8" s="637"/>
      <c r="M8" s="633"/>
      <c r="N8" s="113"/>
    </row>
    <row r="9" spans="2:14" s="92" customFormat="1">
      <c r="B9" s="115"/>
      <c r="C9" s="665"/>
      <c r="D9" s="632"/>
      <c r="E9" s="637"/>
      <c r="F9" s="632"/>
      <c r="G9" s="633"/>
      <c r="H9" s="637"/>
      <c r="I9" s="637"/>
      <c r="J9" s="632"/>
      <c r="K9" s="633"/>
      <c r="L9" s="637"/>
      <c r="M9" s="633"/>
      <c r="N9" s="113"/>
    </row>
    <row r="10" spans="2:14" s="92" customFormat="1">
      <c r="B10" s="115"/>
      <c r="C10" s="665"/>
      <c r="D10" s="632"/>
      <c r="E10" s="637"/>
      <c r="F10" s="632"/>
      <c r="G10" s="633"/>
      <c r="H10" s="637"/>
      <c r="I10" s="637"/>
      <c r="J10" s="632"/>
      <c r="K10" s="633"/>
      <c r="L10" s="637"/>
      <c r="M10" s="633"/>
      <c r="N10" s="113"/>
    </row>
    <row r="11" spans="2:14" s="92" customFormat="1">
      <c r="B11" s="115"/>
      <c r="C11" s="665"/>
      <c r="D11" s="632"/>
      <c r="E11" s="637"/>
      <c r="F11" s="632"/>
      <c r="G11" s="633"/>
      <c r="H11" s="637"/>
      <c r="I11" s="637"/>
      <c r="J11" s="632"/>
      <c r="K11" s="633"/>
      <c r="L11" s="637"/>
      <c r="M11" s="633"/>
      <c r="N11" s="113"/>
    </row>
    <row r="12" spans="2:14" s="92" customFormat="1">
      <c r="B12" s="115"/>
      <c r="C12" s="665"/>
      <c r="D12" s="632"/>
      <c r="E12" s="637"/>
      <c r="F12" s="632"/>
      <c r="G12" s="633"/>
      <c r="H12" s="637"/>
      <c r="I12" s="637"/>
      <c r="J12" s="632"/>
      <c r="K12" s="633"/>
      <c r="L12" s="637"/>
      <c r="M12" s="633"/>
      <c r="N12" s="113"/>
    </row>
    <row r="13" spans="2:14" s="92" customFormat="1">
      <c r="B13" s="115"/>
      <c r="C13" s="665"/>
      <c r="D13" s="632"/>
      <c r="E13" s="637"/>
      <c r="F13" s="632"/>
      <c r="G13" s="633"/>
      <c r="H13" s="637"/>
      <c r="I13" s="637"/>
      <c r="J13" s="632"/>
      <c r="K13" s="633"/>
      <c r="L13" s="637"/>
      <c r="M13" s="633"/>
      <c r="N13" s="113"/>
    </row>
    <row r="14" spans="2:14" s="92" customFormat="1">
      <c r="B14" s="115"/>
      <c r="C14" s="665"/>
      <c r="D14" s="632"/>
      <c r="E14" s="637"/>
      <c r="F14" s="632"/>
      <c r="G14" s="633"/>
      <c r="H14" s="637"/>
      <c r="I14" s="637"/>
      <c r="J14" s="632"/>
      <c r="K14" s="633"/>
      <c r="L14" s="637"/>
      <c r="M14" s="633"/>
      <c r="N14" s="113"/>
    </row>
    <row r="15" spans="2:14" s="92" customFormat="1">
      <c r="B15" s="115"/>
      <c r="C15" s="665"/>
      <c r="D15" s="632"/>
      <c r="E15" s="637"/>
      <c r="F15" s="632"/>
      <c r="G15" s="633"/>
      <c r="H15" s="637"/>
      <c r="I15" s="637"/>
      <c r="J15" s="632"/>
      <c r="K15" s="633"/>
      <c r="L15" s="637"/>
      <c r="M15" s="633"/>
      <c r="N15" s="113"/>
    </row>
    <row r="16" spans="2:14" s="92" customFormat="1">
      <c r="B16" s="115"/>
      <c r="C16" s="665"/>
      <c r="D16" s="632"/>
      <c r="E16" s="637"/>
      <c r="F16" s="632"/>
      <c r="G16" s="633"/>
      <c r="H16" s="637"/>
      <c r="I16" s="637"/>
      <c r="J16" s="632"/>
      <c r="K16" s="633"/>
      <c r="L16" s="637"/>
      <c r="M16" s="633"/>
      <c r="N16" s="113"/>
    </row>
    <row r="17" spans="2:14" s="92" customFormat="1">
      <c r="B17" s="115"/>
      <c r="C17" s="665"/>
      <c r="D17" s="632"/>
      <c r="E17" s="637"/>
      <c r="F17" s="632"/>
      <c r="G17" s="633"/>
      <c r="H17" s="637"/>
      <c r="I17" s="637"/>
      <c r="J17" s="632"/>
      <c r="K17" s="633"/>
      <c r="L17" s="637"/>
      <c r="M17" s="633"/>
      <c r="N17" s="113"/>
    </row>
    <row r="18" spans="2:14" s="92" customFormat="1" ht="24" customHeight="1" thickBot="1">
      <c r="B18" s="115"/>
      <c r="C18" s="666"/>
      <c r="D18" s="634"/>
      <c r="E18" s="638"/>
      <c r="F18" s="634"/>
      <c r="G18" s="635"/>
      <c r="H18" s="638"/>
      <c r="I18" s="638"/>
      <c r="J18" s="634"/>
      <c r="K18" s="635"/>
      <c r="L18" s="638"/>
      <c r="M18" s="635"/>
      <c r="N18" s="113"/>
    </row>
    <row r="19" spans="2:14" s="92" customFormat="1" ht="13.5" thickTop="1">
      <c r="B19" s="115"/>
      <c r="C19" s="664" t="s">
        <v>343</v>
      </c>
      <c r="D19" s="630" t="s">
        <v>428</v>
      </c>
      <c r="E19" s="636"/>
      <c r="F19" s="630" t="s">
        <v>427</v>
      </c>
      <c r="G19" s="631"/>
      <c r="H19" s="636" t="s">
        <v>433</v>
      </c>
      <c r="I19" s="636"/>
      <c r="J19" s="630" t="s">
        <v>425</v>
      </c>
      <c r="K19" s="631"/>
      <c r="L19" s="636" t="s">
        <v>434</v>
      </c>
      <c r="M19" s="631"/>
      <c r="N19" s="113"/>
    </row>
    <row r="20" spans="2:14" s="92" customFormat="1">
      <c r="B20" s="115"/>
      <c r="C20" s="665"/>
      <c r="D20" s="632"/>
      <c r="E20" s="637"/>
      <c r="F20" s="632"/>
      <c r="G20" s="633"/>
      <c r="H20" s="637"/>
      <c r="I20" s="637"/>
      <c r="J20" s="632"/>
      <c r="K20" s="633"/>
      <c r="L20" s="637"/>
      <c r="M20" s="633"/>
      <c r="N20" s="113"/>
    </row>
    <row r="21" spans="2:14" s="92" customFormat="1">
      <c r="B21" s="115"/>
      <c r="C21" s="665"/>
      <c r="D21" s="632"/>
      <c r="E21" s="637"/>
      <c r="F21" s="632"/>
      <c r="G21" s="633"/>
      <c r="H21" s="637"/>
      <c r="I21" s="637"/>
      <c r="J21" s="632"/>
      <c r="K21" s="633"/>
      <c r="L21" s="637"/>
      <c r="M21" s="633"/>
      <c r="N21" s="113"/>
    </row>
    <row r="22" spans="2:14" s="92" customFormat="1">
      <c r="B22" s="115"/>
      <c r="C22" s="665"/>
      <c r="D22" s="632"/>
      <c r="E22" s="637"/>
      <c r="F22" s="632"/>
      <c r="G22" s="633"/>
      <c r="H22" s="637"/>
      <c r="I22" s="637"/>
      <c r="J22" s="632"/>
      <c r="K22" s="633"/>
      <c r="L22" s="637"/>
      <c r="M22" s="633"/>
      <c r="N22" s="113"/>
    </row>
    <row r="23" spans="2:14" s="92" customFormat="1">
      <c r="B23" s="115"/>
      <c r="C23" s="665"/>
      <c r="D23" s="632"/>
      <c r="E23" s="637"/>
      <c r="F23" s="632"/>
      <c r="G23" s="633"/>
      <c r="H23" s="637"/>
      <c r="I23" s="637"/>
      <c r="J23" s="632"/>
      <c r="K23" s="633"/>
      <c r="L23" s="637"/>
      <c r="M23" s="633"/>
      <c r="N23" s="113"/>
    </row>
    <row r="24" spans="2:14" s="92" customFormat="1">
      <c r="B24" s="115"/>
      <c r="C24" s="665"/>
      <c r="D24" s="632"/>
      <c r="E24" s="637"/>
      <c r="F24" s="632"/>
      <c r="G24" s="633"/>
      <c r="H24" s="637"/>
      <c r="I24" s="637"/>
      <c r="J24" s="632"/>
      <c r="K24" s="633"/>
      <c r="L24" s="637"/>
      <c r="M24" s="633"/>
      <c r="N24" s="113"/>
    </row>
    <row r="25" spans="2:14" s="92" customFormat="1">
      <c r="B25" s="115"/>
      <c r="C25" s="665"/>
      <c r="D25" s="632"/>
      <c r="E25" s="637"/>
      <c r="F25" s="632"/>
      <c r="G25" s="633"/>
      <c r="H25" s="637"/>
      <c r="I25" s="637"/>
      <c r="J25" s="632"/>
      <c r="K25" s="633"/>
      <c r="L25" s="637"/>
      <c r="M25" s="633"/>
      <c r="N25" s="113"/>
    </row>
    <row r="26" spans="2:14" s="92" customFormat="1">
      <c r="B26" s="115"/>
      <c r="C26" s="665"/>
      <c r="D26" s="632"/>
      <c r="E26" s="637"/>
      <c r="F26" s="632"/>
      <c r="G26" s="633"/>
      <c r="H26" s="637"/>
      <c r="I26" s="637"/>
      <c r="J26" s="632"/>
      <c r="K26" s="633"/>
      <c r="L26" s="637"/>
      <c r="M26" s="633"/>
      <c r="N26" s="113"/>
    </row>
    <row r="27" spans="2:14" s="92" customFormat="1">
      <c r="B27" s="115"/>
      <c r="C27" s="665"/>
      <c r="D27" s="632"/>
      <c r="E27" s="637"/>
      <c r="F27" s="632"/>
      <c r="G27" s="633"/>
      <c r="H27" s="637"/>
      <c r="I27" s="637"/>
      <c r="J27" s="632"/>
      <c r="K27" s="633"/>
      <c r="L27" s="637"/>
      <c r="M27" s="633"/>
      <c r="N27" s="113"/>
    </row>
    <row r="28" spans="2:14" s="92" customFormat="1">
      <c r="B28" s="115"/>
      <c r="C28" s="665"/>
      <c r="D28" s="632"/>
      <c r="E28" s="637"/>
      <c r="F28" s="632"/>
      <c r="G28" s="633"/>
      <c r="H28" s="637"/>
      <c r="I28" s="637"/>
      <c r="J28" s="632"/>
      <c r="K28" s="633"/>
      <c r="L28" s="637"/>
      <c r="M28" s="633"/>
      <c r="N28" s="113"/>
    </row>
    <row r="29" spans="2:14" s="92" customFormat="1">
      <c r="B29" s="115"/>
      <c r="C29" s="665"/>
      <c r="D29" s="632"/>
      <c r="E29" s="637"/>
      <c r="F29" s="632"/>
      <c r="G29" s="633"/>
      <c r="H29" s="637"/>
      <c r="I29" s="637"/>
      <c r="J29" s="632"/>
      <c r="K29" s="633"/>
      <c r="L29" s="637"/>
      <c r="M29" s="633"/>
      <c r="N29" s="113"/>
    </row>
    <row r="30" spans="2:14" s="92" customFormat="1" ht="57" customHeight="1" thickBot="1">
      <c r="B30" s="115"/>
      <c r="C30" s="666"/>
      <c r="D30" s="634"/>
      <c r="E30" s="638"/>
      <c r="F30" s="634"/>
      <c r="G30" s="635"/>
      <c r="H30" s="638"/>
      <c r="I30" s="638"/>
      <c r="J30" s="634"/>
      <c r="K30" s="635"/>
      <c r="L30" s="638"/>
      <c r="M30" s="635"/>
      <c r="N30" s="113"/>
    </row>
    <row r="31" spans="2:14" s="92" customFormat="1" ht="12.75" customHeight="1" thickTop="1">
      <c r="B31" s="115"/>
      <c r="C31" s="664" t="s">
        <v>253</v>
      </c>
      <c r="D31" s="632" t="s">
        <v>435</v>
      </c>
      <c r="E31" s="637"/>
      <c r="F31" s="632" t="s">
        <v>436</v>
      </c>
      <c r="G31" s="633"/>
      <c r="H31" s="637" t="s">
        <v>437</v>
      </c>
      <c r="I31" s="637"/>
      <c r="J31" s="632" t="s">
        <v>438</v>
      </c>
      <c r="K31" s="633"/>
      <c r="L31" s="637" t="s">
        <v>457</v>
      </c>
      <c r="M31" s="633"/>
      <c r="N31" s="113"/>
    </row>
    <row r="32" spans="2:14" s="92" customFormat="1" ht="12.75" customHeight="1">
      <c r="B32" s="115"/>
      <c r="C32" s="665"/>
      <c r="D32" s="632"/>
      <c r="E32" s="637"/>
      <c r="F32" s="632"/>
      <c r="G32" s="633"/>
      <c r="H32" s="637"/>
      <c r="I32" s="637"/>
      <c r="J32" s="632"/>
      <c r="K32" s="633"/>
      <c r="L32" s="637"/>
      <c r="M32" s="633"/>
      <c r="N32" s="113"/>
    </row>
    <row r="33" spans="2:14" s="92" customFormat="1" ht="12.75" customHeight="1">
      <c r="B33" s="115"/>
      <c r="C33" s="665"/>
      <c r="D33" s="632"/>
      <c r="E33" s="637"/>
      <c r="F33" s="632"/>
      <c r="G33" s="633"/>
      <c r="H33" s="637"/>
      <c r="I33" s="637"/>
      <c r="J33" s="632"/>
      <c r="K33" s="633"/>
      <c r="L33" s="637"/>
      <c r="M33" s="633"/>
      <c r="N33" s="113"/>
    </row>
    <row r="34" spans="2:14" s="92" customFormat="1" ht="12.75" customHeight="1">
      <c r="B34" s="115"/>
      <c r="C34" s="665"/>
      <c r="D34" s="632"/>
      <c r="E34" s="637"/>
      <c r="F34" s="632"/>
      <c r="G34" s="633"/>
      <c r="H34" s="637"/>
      <c r="I34" s="637"/>
      <c r="J34" s="632"/>
      <c r="K34" s="633"/>
      <c r="L34" s="637"/>
      <c r="M34" s="633"/>
      <c r="N34" s="113"/>
    </row>
    <row r="35" spans="2:14" s="92" customFormat="1">
      <c r="B35" s="115"/>
      <c r="C35" s="665"/>
      <c r="D35" s="632"/>
      <c r="E35" s="637"/>
      <c r="F35" s="632"/>
      <c r="G35" s="633"/>
      <c r="H35" s="637"/>
      <c r="I35" s="637"/>
      <c r="J35" s="632"/>
      <c r="K35" s="633"/>
      <c r="L35" s="637"/>
      <c r="M35" s="633"/>
      <c r="N35" s="113"/>
    </row>
    <row r="36" spans="2:14" s="92" customFormat="1">
      <c r="B36" s="115"/>
      <c r="C36" s="665"/>
      <c r="D36" s="632"/>
      <c r="E36" s="637"/>
      <c r="F36" s="632"/>
      <c r="G36" s="633"/>
      <c r="H36" s="637"/>
      <c r="I36" s="637"/>
      <c r="J36" s="632"/>
      <c r="K36" s="633"/>
      <c r="L36" s="637"/>
      <c r="M36" s="633"/>
      <c r="N36" s="113"/>
    </row>
    <row r="37" spans="2:14" s="92" customFormat="1">
      <c r="B37" s="115"/>
      <c r="C37" s="665"/>
      <c r="D37" s="632"/>
      <c r="E37" s="637"/>
      <c r="F37" s="632"/>
      <c r="G37" s="633"/>
      <c r="H37" s="637"/>
      <c r="I37" s="637"/>
      <c r="J37" s="632"/>
      <c r="K37" s="633"/>
      <c r="L37" s="637"/>
      <c r="M37" s="633"/>
      <c r="N37" s="113"/>
    </row>
    <row r="38" spans="2:14" s="92" customFormat="1">
      <c r="B38" s="115"/>
      <c r="C38" s="665"/>
      <c r="D38" s="632"/>
      <c r="E38" s="637"/>
      <c r="F38" s="632"/>
      <c r="G38" s="633"/>
      <c r="H38" s="637"/>
      <c r="I38" s="637"/>
      <c r="J38" s="632"/>
      <c r="K38" s="633"/>
      <c r="L38" s="637"/>
      <c r="M38" s="633"/>
      <c r="N38" s="113"/>
    </row>
    <row r="39" spans="2:14" s="92" customFormat="1">
      <c r="B39" s="115"/>
      <c r="C39" s="665"/>
      <c r="D39" s="632"/>
      <c r="E39" s="637"/>
      <c r="F39" s="632"/>
      <c r="G39" s="633"/>
      <c r="H39" s="637"/>
      <c r="I39" s="637"/>
      <c r="J39" s="632"/>
      <c r="K39" s="633"/>
      <c r="L39" s="637"/>
      <c r="M39" s="633"/>
      <c r="N39" s="113"/>
    </row>
    <row r="40" spans="2:14" s="92" customFormat="1">
      <c r="B40" s="115"/>
      <c r="C40" s="665"/>
      <c r="D40" s="632"/>
      <c r="E40" s="637"/>
      <c r="F40" s="632"/>
      <c r="G40" s="633"/>
      <c r="H40" s="637"/>
      <c r="I40" s="637"/>
      <c r="J40" s="632"/>
      <c r="K40" s="633"/>
      <c r="L40" s="637"/>
      <c r="M40" s="633"/>
      <c r="N40" s="113"/>
    </row>
    <row r="41" spans="2:14" s="92" customFormat="1">
      <c r="B41" s="115"/>
      <c r="C41" s="665"/>
      <c r="D41" s="632"/>
      <c r="E41" s="637"/>
      <c r="F41" s="632"/>
      <c r="G41" s="633"/>
      <c r="H41" s="637"/>
      <c r="I41" s="637"/>
      <c r="J41" s="632"/>
      <c r="K41" s="633"/>
      <c r="L41" s="637"/>
      <c r="M41" s="633"/>
      <c r="N41" s="113"/>
    </row>
    <row r="42" spans="2:14" s="92" customFormat="1" ht="13.5" thickBot="1">
      <c r="B42" s="115"/>
      <c r="C42" s="666"/>
      <c r="D42" s="651"/>
      <c r="E42" s="650"/>
      <c r="F42" s="651"/>
      <c r="G42" s="652"/>
      <c r="H42" s="650"/>
      <c r="I42" s="650"/>
      <c r="J42" s="651"/>
      <c r="K42" s="652"/>
      <c r="L42" s="650"/>
      <c r="M42" s="652"/>
      <c r="N42" s="113"/>
    </row>
    <row r="43" spans="2:14" s="92" customFormat="1" ht="8.25" customHeight="1" thickTop="1" thickBot="1">
      <c r="B43" s="110"/>
      <c r="C43" s="111"/>
      <c r="D43" s="111"/>
      <c r="E43" s="111"/>
      <c r="F43" s="111"/>
      <c r="G43" s="111"/>
      <c r="H43" s="111"/>
      <c r="I43" s="111"/>
      <c r="J43" s="111"/>
      <c r="K43" s="111"/>
      <c r="L43" s="111"/>
      <c r="M43" s="111"/>
      <c r="N43" s="112"/>
    </row>
    <row r="44" spans="2:14" ht="13.5" hidden="1" thickTop="1"/>
    <row r="45" spans="2:14" ht="13.5" hidden="1" thickTop="1"/>
    <row r="46" spans="2:14" ht="13.5" hidden="1" thickTop="1"/>
  </sheetData>
  <sheetProtection password="CC52" sheet="1" objects="1" scenarios="1" selectLockedCells="1"/>
  <mergeCells count="30">
    <mergeCell ref="J31:K42"/>
    <mergeCell ref="L31:M42"/>
    <mergeCell ref="L7:M18"/>
    <mergeCell ref="C19:C30"/>
    <mergeCell ref="D19:E30"/>
    <mergeCell ref="F19:G30"/>
    <mergeCell ref="H19:I30"/>
    <mergeCell ref="J19:K30"/>
    <mergeCell ref="L19:M30"/>
    <mergeCell ref="C7:C18"/>
    <mergeCell ref="D7:E18"/>
    <mergeCell ref="F7:G18"/>
    <mergeCell ref="H7:I18"/>
    <mergeCell ref="J7:K18"/>
    <mergeCell ref="C31:C42"/>
    <mergeCell ref="D31:E42"/>
    <mergeCell ref="F31:G42"/>
    <mergeCell ref="D6:E6"/>
    <mergeCell ref="F6:G6"/>
    <mergeCell ref="H6:I6"/>
    <mergeCell ref="H31:I42"/>
    <mergeCell ref="J6:K6"/>
    <mergeCell ref="L6:M6"/>
    <mergeCell ref="B1:N2"/>
    <mergeCell ref="B3:N3"/>
    <mergeCell ref="D5:E5"/>
    <mergeCell ref="F5:G5"/>
    <mergeCell ref="H5:I5"/>
    <mergeCell ref="J5:K5"/>
    <mergeCell ref="L5:M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dimension ref="A1:O46"/>
  <sheetViews>
    <sheetView tabSelected="1" topLeftCell="D2" workbookViewId="0">
      <selection activeCell="D6" sqref="D6:M17"/>
    </sheetView>
  </sheetViews>
  <sheetFormatPr defaultColWidth="0" defaultRowHeight="12.75" customHeight="1" zeroHeight="1"/>
  <cols>
    <col min="1" max="1" width="0" style="130" hidden="1" customWidth="1"/>
    <col min="2" max="2" width="2.140625" style="130" customWidth="1"/>
    <col min="3" max="3" width="7.42578125" style="130" customWidth="1"/>
    <col min="4" max="13" width="18.7109375" style="130" customWidth="1"/>
    <col min="14" max="14" width="2.28515625" style="130" customWidth="1"/>
    <col min="15" max="15" width="15.7109375" style="130" hidden="1" customWidth="1"/>
    <col min="16" max="16384" width="9.140625" style="130" hidden="1"/>
  </cols>
  <sheetData>
    <row r="1" spans="2:14" s="92" customFormat="1" ht="13.5" customHeight="1" thickTop="1">
      <c r="B1" s="569" t="s">
        <v>397</v>
      </c>
      <c r="C1" s="570"/>
      <c r="D1" s="570"/>
      <c r="E1" s="570"/>
      <c r="F1" s="570"/>
      <c r="G1" s="570"/>
      <c r="H1" s="570"/>
      <c r="I1" s="570"/>
      <c r="J1" s="570"/>
      <c r="K1" s="570"/>
      <c r="L1" s="570"/>
      <c r="M1" s="570"/>
      <c r="N1" s="571"/>
    </row>
    <row r="2" spans="2:14" s="92" customFormat="1" ht="13.5" customHeight="1">
      <c r="B2" s="572"/>
      <c r="C2" s="573"/>
      <c r="D2" s="573"/>
      <c r="E2" s="573"/>
      <c r="F2" s="573"/>
      <c r="G2" s="573"/>
      <c r="H2" s="573"/>
      <c r="I2" s="573"/>
      <c r="J2" s="573"/>
      <c r="K2" s="573"/>
      <c r="L2" s="573"/>
      <c r="M2" s="573"/>
      <c r="N2" s="574"/>
    </row>
    <row r="3" spans="2:14" s="92" customFormat="1" ht="16.5" customHeight="1">
      <c r="B3" s="639" t="s">
        <v>404</v>
      </c>
      <c r="C3" s="640"/>
      <c r="D3" s="640"/>
      <c r="E3" s="640"/>
      <c r="F3" s="640"/>
      <c r="G3" s="640"/>
      <c r="H3" s="640"/>
      <c r="I3" s="640"/>
      <c r="J3" s="640"/>
      <c r="K3" s="640"/>
      <c r="L3" s="640"/>
      <c r="M3" s="640"/>
      <c r="N3" s="641"/>
    </row>
    <row r="4" spans="2:14" s="92" customFormat="1" ht="6.75" customHeight="1">
      <c r="B4" s="123"/>
      <c r="C4" s="124"/>
      <c r="D4" s="124"/>
      <c r="E4" s="124"/>
      <c r="F4" s="124"/>
      <c r="G4" s="124"/>
      <c r="H4" s="124"/>
      <c r="I4" s="124"/>
      <c r="J4" s="124"/>
      <c r="K4" s="124"/>
      <c r="L4" s="124"/>
      <c r="M4" s="124"/>
      <c r="N4" s="125"/>
    </row>
    <row r="5" spans="2:14" s="92" customFormat="1" ht="44.25" customHeight="1" thickBot="1">
      <c r="B5" s="126"/>
      <c r="C5" s="129"/>
      <c r="D5" s="667" t="s">
        <v>398</v>
      </c>
      <c r="E5" s="668"/>
      <c r="F5" s="668"/>
      <c r="G5" s="668"/>
      <c r="H5" s="668"/>
      <c r="I5" s="668"/>
      <c r="J5" s="668"/>
      <c r="K5" s="668"/>
      <c r="L5" s="668"/>
      <c r="M5" s="669"/>
      <c r="N5" s="128"/>
    </row>
    <row r="6" spans="2:14" s="92" customFormat="1" ht="13.5" customHeight="1" thickTop="1">
      <c r="B6" s="126"/>
      <c r="C6" s="653" t="s">
        <v>370</v>
      </c>
      <c r="D6" s="602" t="s">
        <v>458</v>
      </c>
      <c r="E6" s="603"/>
      <c r="F6" s="603"/>
      <c r="G6" s="603"/>
      <c r="H6" s="603"/>
      <c r="I6" s="603"/>
      <c r="J6" s="603"/>
      <c r="K6" s="603"/>
      <c r="L6" s="603"/>
      <c r="M6" s="604"/>
      <c r="N6" s="128"/>
    </row>
    <row r="7" spans="2:14" s="92" customFormat="1">
      <c r="B7" s="126"/>
      <c r="C7" s="653"/>
      <c r="D7" s="605"/>
      <c r="E7" s="606"/>
      <c r="F7" s="606"/>
      <c r="G7" s="606"/>
      <c r="H7" s="606"/>
      <c r="I7" s="606"/>
      <c r="J7" s="606"/>
      <c r="K7" s="606"/>
      <c r="L7" s="606"/>
      <c r="M7" s="607"/>
      <c r="N7" s="128"/>
    </row>
    <row r="8" spans="2:14" s="92" customFormat="1">
      <c r="B8" s="126"/>
      <c r="C8" s="653"/>
      <c r="D8" s="605"/>
      <c r="E8" s="606"/>
      <c r="F8" s="606"/>
      <c r="G8" s="606"/>
      <c r="H8" s="606"/>
      <c r="I8" s="606"/>
      <c r="J8" s="606"/>
      <c r="K8" s="606"/>
      <c r="L8" s="606"/>
      <c r="M8" s="607"/>
      <c r="N8" s="128"/>
    </row>
    <row r="9" spans="2:14" s="92" customFormat="1">
      <c r="B9" s="126"/>
      <c r="C9" s="653"/>
      <c r="D9" s="605"/>
      <c r="E9" s="606"/>
      <c r="F9" s="606"/>
      <c r="G9" s="606"/>
      <c r="H9" s="606"/>
      <c r="I9" s="606"/>
      <c r="J9" s="606"/>
      <c r="K9" s="606"/>
      <c r="L9" s="606"/>
      <c r="M9" s="607"/>
      <c r="N9" s="128"/>
    </row>
    <row r="10" spans="2:14" s="92" customFormat="1">
      <c r="B10" s="126"/>
      <c r="C10" s="653"/>
      <c r="D10" s="605"/>
      <c r="E10" s="606"/>
      <c r="F10" s="606"/>
      <c r="G10" s="606"/>
      <c r="H10" s="606"/>
      <c r="I10" s="606"/>
      <c r="J10" s="606"/>
      <c r="K10" s="606"/>
      <c r="L10" s="606"/>
      <c r="M10" s="607"/>
      <c r="N10" s="128"/>
    </row>
    <row r="11" spans="2:14" s="92" customFormat="1">
      <c r="B11" s="126"/>
      <c r="C11" s="653"/>
      <c r="D11" s="605"/>
      <c r="E11" s="606"/>
      <c r="F11" s="606"/>
      <c r="G11" s="606"/>
      <c r="H11" s="606"/>
      <c r="I11" s="606"/>
      <c r="J11" s="606"/>
      <c r="K11" s="606"/>
      <c r="L11" s="606"/>
      <c r="M11" s="607"/>
      <c r="N11" s="128"/>
    </row>
    <row r="12" spans="2:14" s="92" customFormat="1">
      <c r="B12" s="126"/>
      <c r="C12" s="653"/>
      <c r="D12" s="605"/>
      <c r="E12" s="606"/>
      <c r="F12" s="606"/>
      <c r="G12" s="606"/>
      <c r="H12" s="606"/>
      <c r="I12" s="606"/>
      <c r="J12" s="606"/>
      <c r="K12" s="606"/>
      <c r="L12" s="606"/>
      <c r="M12" s="607"/>
      <c r="N12" s="128"/>
    </row>
    <row r="13" spans="2:14" s="92" customFormat="1">
      <c r="B13" s="126"/>
      <c r="C13" s="653"/>
      <c r="D13" s="605"/>
      <c r="E13" s="606"/>
      <c r="F13" s="606"/>
      <c r="G13" s="606"/>
      <c r="H13" s="606"/>
      <c r="I13" s="606"/>
      <c r="J13" s="606"/>
      <c r="K13" s="606"/>
      <c r="L13" s="606"/>
      <c r="M13" s="607"/>
      <c r="N13" s="128"/>
    </row>
    <row r="14" spans="2:14" s="92" customFormat="1">
      <c r="B14" s="126"/>
      <c r="C14" s="653"/>
      <c r="D14" s="605"/>
      <c r="E14" s="606"/>
      <c r="F14" s="606"/>
      <c r="G14" s="606"/>
      <c r="H14" s="606"/>
      <c r="I14" s="606"/>
      <c r="J14" s="606"/>
      <c r="K14" s="606"/>
      <c r="L14" s="606"/>
      <c r="M14" s="607"/>
      <c r="N14" s="128"/>
    </row>
    <row r="15" spans="2:14" s="92" customFormat="1">
      <c r="B15" s="126"/>
      <c r="C15" s="653"/>
      <c r="D15" s="605"/>
      <c r="E15" s="606"/>
      <c r="F15" s="606"/>
      <c r="G15" s="606"/>
      <c r="H15" s="606"/>
      <c r="I15" s="606"/>
      <c r="J15" s="606"/>
      <c r="K15" s="606"/>
      <c r="L15" s="606"/>
      <c r="M15" s="607"/>
      <c r="N15" s="128"/>
    </row>
    <row r="16" spans="2:14" s="92" customFormat="1">
      <c r="B16" s="126"/>
      <c r="C16" s="653"/>
      <c r="D16" s="605"/>
      <c r="E16" s="606"/>
      <c r="F16" s="606"/>
      <c r="G16" s="606"/>
      <c r="H16" s="606"/>
      <c r="I16" s="606"/>
      <c r="J16" s="606"/>
      <c r="K16" s="606"/>
      <c r="L16" s="606"/>
      <c r="M16" s="607"/>
      <c r="N16" s="128"/>
    </row>
    <row r="17" spans="2:14" s="92" customFormat="1" ht="13.5" thickBot="1">
      <c r="B17" s="126"/>
      <c r="C17" s="654"/>
      <c r="D17" s="673"/>
      <c r="E17" s="674"/>
      <c r="F17" s="674"/>
      <c r="G17" s="674"/>
      <c r="H17" s="674"/>
      <c r="I17" s="674"/>
      <c r="J17" s="674"/>
      <c r="K17" s="674"/>
      <c r="L17" s="674"/>
      <c r="M17" s="675"/>
      <c r="N17" s="128"/>
    </row>
    <row r="18" spans="2:14" s="92" customFormat="1" ht="13.5" thickTop="1">
      <c r="B18" s="126"/>
      <c r="C18" s="655" t="s">
        <v>343</v>
      </c>
      <c r="D18" s="670" t="s">
        <v>423</v>
      </c>
      <c r="E18" s="671"/>
      <c r="F18" s="671"/>
      <c r="G18" s="671"/>
      <c r="H18" s="671"/>
      <c r="I18" s="671"/>
      <c r="J18" s="671"/>
      <c r="K18" s="671"/>
      <c r="L18" s="671"/>
      <c r="M18" s="672"/>
      <c r="N18" s="128"/>
    </row>
    <row r="19" spans="2:14" s="92" customFormat="1">
      <c r="B19" s="126"/>
      <c r="C19" s="653"/>
      <c r="D19" s="605"/>
      <c r="E19" s="606"/>
      <c r="F19" s="606"/>
      <c r="G19" s="606"/>
      <c r="H19" s="606"/>
      <c r="I19" s="606"/>
      <c r="J19" s="606"/>
      <c r="K19" s="606"/>
      <c r="L19" s="606"/>
      <c r="M19" s="607"/>
      <c r="N19" s="128"/>
    </row>
    <row r="20" spans="2:14" s="92" customFormat="1">
      <c r="B20" s="126"/>
      <c r="C20" s="653"/>
      <c r="D20" s="605"/>
      <c r="E20" s="606"/>
      <c r="F20" s="606"/>
      <c r="G20" s="606"/>
      <c r="H20" s="606"/>
      <c r="I20" s="606"/>
      <c r="J20" s="606"/>
      <c r="K20" s="606"/>
      <c r="L20" s="606"/>
      <c r="M20" s="607"/>
      <c r="N20" s="128"/>
    </row>
    <row r="21" spans="2:14" s="92" customFormat="1">
      <c r="B21" s="126"/>
      <c r="C21" s="653"/>
      <c r="D21" s="605"/>
      <c r="E21" s="606"/>
      <c r="F21" s="606"/>
      <c r="G21" s="606"/>
      <c r="H21" s="606"/>
      <c r="I21" s="606"/>
      <c r="J21" s="606"/>
      <c r="K21" s="606"/>
      <c r="L21" s="606"/>
      <c r="M21" s="607"/>
      <c r="N21" s="128"/>
    </row>
    <row r="22" spans="2:14" s="92" customFormat="1">
      <c r="B22" s="126"/>
      <c r="C22" s="653"/>
      <c r="D22" s="605"/>
      <c r="E22" s="606"/>
      <c r="F22" s="606"/>
      <c r="G22" s="606"/>
      <c r="H22" s="606"/>
      <c r="I22" s="606"/>
      <c r="J22" s="606"/>
      <c r="K22" s="606"/>
      <c r="L22" s="606"/>
      <c r="M22" s="607"/>
      <c r="N22" s="128"/>
    </row>
    <row r="23" spans="2:14" s="92" customFormat="1">
      <c r="B23" s="126"/>
      <c r="C23" s="653"/>
      <c r="D23" s="605"/>
      <c r="E23" s="606"/>
      <c r="F23" s="606"/>
      <c r="G23" s="606"/>
      <c r="H23" s="606"/>
      <c r="I23" s="606"/>
      <c r="J23" s="606"/>
      <c r="K23" s="606"/>
      <c r="L23" s="606"/>
      <c r="M23" s="607"/>
      <c r="N23" s="128"/>
    </row>
    <row r="24" spans="2:14" s="92" customFormat="1">
      <c r="B24" s="126"/>
      <c r="C24" s="653"/>
      <c r="D24" s="605"/>
      <c r="E24" s="606"/>
      <c r="F24" s="606"/>
      <c r="G24" s="606"/>
      <c r="H24" s="606"/>
      <c r="I24" s="606"/>
      <c r="J24" s="606"/>
      <c r="K24" s="606"/>
      <c r="L24" s="606"/>
      <c r="M24" s="607"/>
      <c r="N24" s="128"/>
    </row>
    <row r="25" spans="2:14" s="92" customFormat="1">
      <c r="B25" s="126"/>
      <c r="C25" s="653"/>
      <c r="D25" s="605"/>
      <c r="E25" s="606"/>
      <c r="F25" s="606"/>
      <c r="G25" s="606"/>
      <c r="H25" s="606"/>
      <c r="I25" s="606"/>
      <c r="J25" s="606"/>
      <c r="K25" s="606"/>
      <c r="L25" s="606"/>
      <c r="M25" s="607"/>
      <c r="N25" s="128"/>
    </row>
    <row r="26" spans="2:14" s="92" customFormat="1">
      <c r="B26" s="126"/>
      <c r="C26" s="653"/>
      <c r="D26" s="605"/>
      <c r="E26" s="606"/>
      <c r="F26" s="606"/>
      <c r="G26" s="606"/>
      <c r="H26" s="606"/>
      <c r="I26" s="606"/>
      <c r="J26" s="606"/>
      <c r="K26" s="606"/>
      <c r="L26" s="606"/>
      <c r="M26" s="607"/>
      <c r="N26" s="128"/>
    </row>
    <row r="27" spans="2:14" s="92" customFormat="1">
      <c r="B27" s="126"/>
      <c r="C27" s="653"/>
      <c r="D27" s="605"/>
      <c r="E27" s="606"/>
      <c r="F27" s="606"/>
      <c r="G27" s="606"/>
      <c r="H27" s="606"/>
      <c r="I27" s="606"/>
      <c r="J27" s="606"/>
      <c r="K27" s="606"/>
      <c r="L27" s="606"/>
      <c r="M27" s="607"/>
      <c r="N27" s="128"/>
    </row>
    <row r="28" spans="2:14" s="92" customFormat="1">
      <c r="B28" s="126"/>
      <c r="C28" s="653"/>
      <c r="D28" s="605"/>
      <c r="E28" s="606"/>
      <c r="F28" s="606"/>
      <c r="G28" s="606"/>
      <c r="H28" s="606"/>
      <c r="I28" s="606"/>
      <c r="J28" s="606"/>
      <c r="K28" s="606"/>
      <c r="L28" s="606"/>
      <c r="M28" s="607"/>
      <c r="N28" s="128"/>
    </row>
    <row r="29" spans="2:14" s="92" customFormat="1" ht="13.5" thickBot="1">
      <c r="B29" s="126"/>
      <c r="C29" s="654"/>
      <c r="D29" s="673"/>
      <c r="E29" s="674"/>
      <c r="F29" s="674"/>
      <c r="G29" s="674"/>
      <c r="H29" s="674"/>
      <c r="I29" s="674"/>
      <c r="J29" s="674"/>
      <c r="K29" s="674"/>
      <c r="L29" s="674"/>
      <c r="M29" s="675"/>
      <c r="N29" s="128"/>
    </row>
    <row r="30" spans="2:14" s="92" customFormat="1" ht="12.75" customHeight="1" thickTop="1">
      <c r="B30" s="126"/>
      <c r="C30" s="655" t="s">
        <v>253</v>
      </c>
      <c r="D30" s="670" t="s">
        <v>423</v>
      </c>
      <c r="E30" s="671"/>
      <c r="F30" s="671"/>
      <c r="G30" s="671"/>
      <c r="H30" s="671"/>
      <c r="I30" s="671"/>
      <c r="J30" s="671"/>
      <c r="K30" s="671"/>
      <c r="L30" s="671"/>
      <c r="M30" s="672"/>
      <c r="N30" s="128"/>
    </row>
    <row r="31" spans="2:14" s="92" customFormat="1" ht="12.75" customHeight="1">
      <c r="B31" s="126"/>
      <c r="C31" s="653"/>
      <c r="D31" s="605"/>
      <c r="E31" s="606"/>
      <c r="F31" s="606"/>
      <c r="G31" s="606"/>
      <c r="H31" s="606"/>
      <c r="I31" s="606"/>
      <c r="J31" s="606"/>
      <c r="K31" s="606"/>
      <c r="L31" s="606"/>
      <c r="M31" s="607"/>
      <c r="N31" s="128"/>
    </row>
    <row r="32" spans="2:14" s="92" customFormat="1" ht="12.75" customHeight="1">
      <c r="B32" s="126"/>
      <c r="C32" s="653"/>
      <c r="D32" s="605"/>
      <c r="E32" s="606"/>
      <c r="F32" s="606"/>
      <c r="G32" s="606"/>
      <c r="H32" s="606"/>
      <c r="I32" s="606"/>
      <c r="J32" s="606"/>
      <c r="K32" s="606"/>
      <c r="L32" s="606"/>
      <c r="M32" s="607"/>
      <c r="N32" s="128"/>
    </row>
    <row r="33" spans="2:14" s="92" customFormat="1" ht="12.75" customHeight="1">
      <c r="B33" s="126"/>
      <c r="C33" s="653"/>
      <c r="D33" s="605"/>
      <c r="E33" s="606"/>
      <c r="F33" s="606"/>
      <c r="G33" s="606"/>
      <c r="H33" s="606"/>
      <c r="I33" s="606"/>
      <c r="J33" s="606"/>
      <c r="K33" s="606"/>
      <c r="L33" s="606"/>
      <c r="M33" s="607"/>
      <c r="N33" s="128"/>
    </row>
    <row r="34" spans="2:14" s="92" customFormat="1">
      <c r="B34" s="126"/>
      <c r="C34" s="653"/>
      <c r="D34" s="605"/>
      <c r="E34" s="606"/>
      <c r="F34" s="606"/>
      <c r="G34" s="606"/>
      <c r="H34" s="606"/>
      <c r="I34" s="606"/>
      <c r="J34" s="606"/>
      <c r="K34" s="606"/>
      <c r="L34" s="606"/>
      <c r="M34" s="607"/>
      <c r="N34" s="128"/>
    </row>
    <row r="35" spans="2:14" s="92" customFormat="1">
      <c r="B35" s="126"/>
      <c r="C35" s="653"/>
      <c r="D35" s="605"/>
      <c r="E35" s="606"/>
      <c r="F35" s="606"/>
      <c r="G35" s="606"/>
      <c r="H35" s="606"/>
      <c r="I35" s="606"/>
      <c r="J35" s="606"/>
      <c r="K35" s="606"/>
      <c r="L35" s="606"/>
      <c r="M35" s="607"/>
      <c r="N35" s="128"/>
    </row>
    <row r="36" spans="2:14" s="92" customFormat="1">
      <c r="B36" s="126"/>
      <c r="C36" s="653"/>
      <c r="D36" s="605"/>
      <c r="E36" s="606"/>
      <c r="F36" s="606"/>
      <c r="G36" s="606"/>
      <c r="H36" s="606"/>
      <c r="I36" s="606"/>
      <c r="J36" s="606"/>
      <c r="K36" s="606"/>
      <c r="L36" s="606"/>
      <c r="M36" s="607"/>
      <c r="N36" s="128"/>
    </row>
    <row r="37" spans="2:14" s="92" customFormat="1">
      <c r="B37" s="126"/>
      <c r="C37" s="653"/>
      <c r="D37" s="605"/>
      <c r="E37" s="606"/>
      <c r="F37" s="606"/>
      <c r="G37" s="606"/>
      <c r="H37" s="606"/>
      <c r="I37" s="606"/>
      <c r="J37" s="606"/>
      <c r="K37" s="606"/>
      <c r="L37" s="606"/>
      <c r="M37" s="607"/>
      <c r="N37" s="128"/>
    </row>
    <row r="38" spans="2:14" s="92" customFormat="1">
      <c r="B38" s="126"/>
      <c r="C38" s="653"/>
      <c r="D38" s="605"/>
      <c r="E38" s="606"/>
      <c r="F38" s="606"/>
      <c r="G38" s="606"/>
      <c r="H38" s="606"/>
      <c r="I38" s="606"/>
      <c r="J38" s="606"/>
      <c r="K38" s="606"/>
      <c r="L38" s="606"/>
      <c r="M38" s="607"/>
      <c r="N38" s="128"/>
    </row>
    <row r="39" spans="2:14" s="92" customFormat="1">
      <c r="B39" s="126"/>
      <c r="C39" s="653"/>
      <c r="D39" s="605"/>
      <c r="E39" s="606"/>
      <c r="F39" s="606"/>
      <c r="G39" s="606"/>
      <c r="H39" s="606"/>
      <c r="I39" s="606"/>
      <c r="J39" s="606"/>
      <c r="K39" s="606"/>
      <c r="L39" s="606"/>
      <c r="M39" s="607"/>
      <c r="N39" s="128"/>
    </row>
    <row r="40" spans="2:14" s="92" customFormat="1">
      <c r="B40" s="126"/>
      <c r="C40" s="653"/>
      <c r="D40" s="605"/>
      <c r="E40" s="606"/>
      <c r="F40" s="606"/>
      <c r="G40" s="606"/>
      <c r="H40" s="606"/>
      <c r="I40" s="606"/>
      <c r="J40" s="606"/>
      <c r="K40" s="606"/>
      <c r="L40" s="606"/>
      <c r="M40" s="607"/>
      <c r="N40" s="128"/>
    </row>
    <row r="41" spans="2:14" s="92" customFormat="1" ht="13.5" thickBot="1">
      <c r="B41" s="126"/>
      <c r="C41" s="654"/>
      <c r="D41" s="608"/>
      <c r="E41" s="609"/>
      <c r="F41" s="609"/>
      <c r="G41" s="609"/>
      <c r="H41" s="609"/>
      <c r="I41" s="609"/>
      <c r="J41" s="609"/>
      <c r="K41" s="609"/>
      <c r="L41" s="609"/>
      <c r="M41" s="610"/>
      <c r="N41" s="128"/>
    </row>
    <row r="42" spans="2:14" s="92" customFormat="1" ht="8.25" customHeight="1" thickTop="1" thickBot="1">
      <c r="B42" s="131"/>
      <c r="C42" s="132"/>
      <c r="D42" s="132"/>
      <c r="E42" s="132"/>
      <c r="F42" s="132"/>
      <c r="G42" s="132"/>
      <c r="H42" s="132"/>
      <c r="I42" s="132"/>
      <c r="J42" s="132"/>
      <c r="K42" s="132"/>
      <c r="L42" s="132"/>
      <c r="M42" s="132"/>
      <c r="N42" s="133"/>
    </row>
    <row r="43" spans="2:14" ht="13.5" hidden="1" thickTop="1"/>
    <row r="44" spans="2:14" ht="13.5" hidden="1" thickTop="1"/>
    <row r="45" spans="2:14" ht="13.5" hidden="1" thickTop="1"/>
    <row r="46" spans="2:14" ht="12.75" hidden="1" customHeight="1"/>
  </sheetData>
  <sheetProtection password="CC52" sheet="1" objects="1" scenarios="1" selectLockedCells="1"/>
  <mergeCells count="9">
    <mergeCell ref="B1:N2"/>
    <mergeCell ref="B3:N3"/>
    <mergeCell ref="D5:M5"/>
    <mergeCell ref="C30:C41"/>
    <mergeCell ref="D30:M41"/>
    <mergeCell ref="C18:C29"/>
    <mergeCell ref="D6:M17"/>
    <mergeCell ref="D18:M29"/>
    <mergeCell ref="C6:C1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tabColor theme="1"/>
  </sheetPr>
  <dimension ref="A1:L89"/>
  <sheetViews>
    <sheetView topLeftCell="A12" zoomScale="120" zoomScaleNormal="120" workbookViewId="0">
      <selection activeCell="D51" sqref="D51:D52"/>
    </sheetView>
  </sheetViews>
  <sheetFormatPr defaultColWidth="0" defaultRowHeight="12.75" zeroHeight="1"/>
  <cols>
    <col min="1" max="2" width="15.7109375" style="10" customWidth="1"/>
    <col min="3" max="3" width="43.140625" style="10" customWidth="1"/>
    <col min="4" max="4" width="15.7109375" style="11" customWidth="1"/>
    <col min="5" max="5" width="15.7109375" style="10" customWidth="1"/>
    <col min="6" max="6" width="15.7109375" style="8" customWidth="1"/>
    <col min="7" max="7" width="15.7109375" style="9" customWidth="1"/>
    <col min="8" max="8" width="15.7109375" style="10" customWidth="1"/>
    <col min="9" max="9" width="15.5703125" style="10" customWidth="1"/>
    <col min="10" max="10" width="15.85546875" style="10" hidden="1" customWidth="1"/>
    <col min="11" max="11" width="0.28515625" style="10" customWidth="1"/>
    <col min="12" max="12" width="4" style="119" customWidth="1"/>
    <col min="13" max="13" width="9.140625" style="10" hidden="1" customWidth="1"/>
    <col min="14" max="16384" width="9.140625" style="10" hidden="1"/>
  </cols>
  <sheetData>
    <row r="1" spans="1:12" ht="30" customHeight="1">
      <c r="A1" s="533" t="s">
        <v>117</v>
      </c>
      <c r="B1" s="534"/>
      <c r="C1" s="534"/>
      <c r="D1" s="534"/>
      <c r="E1" s="534"/>
      <c r="F1" s="534"/>
      <c r="G1" s="534"/>
      <c r="H1" s="534"/>
      <c r="I1" s="534"/>
      <c r="J1" s="534"/>
    </row>
    <row r="2" spans="1:12" s="93" customFormat="1" ht="12.75" customHeight="1">
      <c r="A2" s="692" t="s">
        <v>250</v>
      </c>
      <c r="B2" s="693"/>
      <c r="C2" s="693"/>
      <c r="D2" s="693"/>
      <c r="E2" s="693"/>
      <c r="F2" s="693"/>
      <c r="G2" s="693"/>
      <c r="H2" s="693"/>
      <c r="I2" s="693"/>
      <c r="J2" s="694"/>
      <c r="L2" s="120"/>
    </row>
    <row r="3" spans="1:12" s="93" customFormat="1" ht="12.75" customHeight="1">
      <c r="A3" s="695"/>
      <c r="B3" s="696"/>
      <c r="C3" s="696"/>
      <c r="D3" s="696"/>
      <c r="E3" s="696"/>
      <c r="F3" s="696"/>
      <c r="G3" s="696"/>
      <c r="H3" s="696"/>
      <c r="I3" s="696"/>
      <c r="J3" s="697"/>
      <c r="L3" s="120"/>
    </row>
    <row r="4" spans="1:12" s="93" customFormat="1" ht="12.75" customHeight="1">
      <c r="A4" s="695"/>
      <c r="B4" s="696"/>
      <c r="C4" s="696"/>
      <c r="D4" s="696"/>
      <c r="E4" s="696"/>
      <c r="F4" s="696"/>
      <c r="G4" s="696"/>
      <c r="H4" s="696"/>
      <c r="I4" s="696"/>
      <c r="J4" s="697"/>
      <c r="L4" s="120"/>
    </row>
    <row r="5" spans="1:12" s="93" customFormat="1" ht="13.5" thickBot="1">
      <c r="A5" s="698"/>
      <c r="B5" s="699"/>
      <c r="C5" s="699"/>
      <c r="D5" s="699"/>
      <c r="E5" s="699"/>
      <c r="F5" s="699"/>
      <c r="G5" s="699"/>
      <c r="H5" s="699"/>
      <c r="I5" s="699"/>
      <c r="J5" s="700"/>
      <c r="L5" s="120"/>
    </row>
    <row r="6" spans="1:12" ht="24.75" customHeight="1" thickTop="1">
      <c r="A6" s="549" t="s">
        <v>81</v>
      </c>
      <c r="B6" s="550"/>
      <c r="C6" s="550"/>
      <c r="D6" s="550"/>
      <c r="E6" s="550"/>
      <c r="F6" s="550"/>
      <c r="G6" s="550"/>
      <c r="H6" s="550"/>
      <c r="I6" s="550"/>
      <c r="J6" s="550"/>
      <c r="L6" s="120"/>
    </row>
    <row r="7" spans="1:12" ht="50.1" customHeight="1" thickBot="1">
      <c r="A7" s="545" t="str">
        <f>IF(K89=70,"Validation Successful: You may now submit the Title III, Part A Improvement Plan Addendum to OSSE.","Validation Failed: You are not ready to submit theTitle III, Part A Improvement Plan Addendum to OSSE.  See below for details.")</f>
        <v>Validation Successful: You may now submit the Title III, Part A Improvement Plan Addendum to OSSE.</v>
      </c>
      <c r="B7" s="546"/>
      <c r="C7" s="546"/>
      <c r="D7" s="546"/>
      <c r="E7" s="546"/>
      <c r="F7" s="546"/>
      <c r="G7" s="546"/>
      <c r="H7" s="546"/>
      <c r="I7" s="546"/>
      <c r="J7" s="546"/>
    </row>
    <row r="8" spans="1:12" ht="24.75" customHeight="1" thickTop="1">
      <c r="A8" s="549" t="s">
        <v>82</v>
      </c>
      <c r="B8" s="551"/>
      <c r="C8" s="551"/>
      <c r="D8" s="551"/>
      <c r="E8" s="551"/>
      <c r="F8" s="551"/>
      <c r="G8" s="551"/>
      <c r="H8" s="551"/>
      <c r="I8" s="551"/>
      <c r="J8" s="551"/>
    </row>
    <row r="9" spans="1:12" ht="15" customHeight="1">
      <c r="A9" s="535" t="s">
        <v>114</v>
      </c>
      <c r="B9" s="536"/>
      <c r="C9" s="537"/>
      <c r="D9" s="547" t="s">
        <v>113</v>
      </c>
      <c r="E9" s="541" t="s">
        <v>115</v>
      </c>
      <c r="F9" s="536"/>
      <c r="G9" s="536"/>
      <c r="H9" s="536"/>
      <c r="I9" s="536"/>
      <c r="J9" s="537"/>
    </row>
    <row r="10" spans="1:12" ht="15" customHeight="1" thickBot="1">
      <c r="A10" s="538"/>
      <c r="B10" s="539"/>
      <c r="C10" s="540"/>
      <c r="D10" s="548"/>
      <c r="E10" s="542"/>
      <c r="F10" s="539"/>
      <c r="G10" s="539"/>
      <c r="H10" s="539"/>
      <c r="I10" s="539"/>
      <c r="J10" s="540"/>
    </row>
    <row r="11" spans="1:12" ht="24.75" customHeight="1" thickTop="1">
      <c r="A11" s="543" t="s">
        <v>276</v>
      </c>
      <c r="B11" s="544"/>
      <c r="C11" s="544"/>
      <c r="D11" s="544"/>
      <c r="E11" s="544"/>
      <c r="F11" s="544"/>
      <c r="G11" s="544"/>
      <c r="H11" s="544"/>
      <c r="I11" s="544"/>
      <c r="J11" s="544"/>
    </row>
    <row r="12" spans="1:12" ht="15" customHeight="1">
      <c r="A12" s="676" t="s">
        <v>103</v>
      </c>
      <c r="B12" s="676"/>
      <c r="C12" s="676"/>
      <c r="D12" s="12" t="str">
        <f>IF(('Information and Certification'!A6)&gt;7,"Yes","No")</f>
        <v>Yes</v>
      </c>
      <c r="E12" s="677" t="str">
        <f>IF(D12="No","Input the full legal name of the local educational agency (LEA).","")</f>
        <v/>
      </c>
      <c r="F12" s="677"/>
      <c r="G12" s="677"/>
      <c r="H12" s="677"/>
      <c r="I12" s="677"/>
      <c r="J12" s="677"/>
      <c r="K12" s="10">
        <f>IF(D12="Yes",1,0)</f>
        <v>1</v>
      </c>
    </row>
    <row r="13" spans="1:12" ht="15" customHeight="1">
      <c r="A13" s="704" t="s">
        <v>266</v>
      </c>
      <c r="B13" s="704"/>
      <c r="C13" s="704"/>
      <c r="D13" s="12" t="str">
        <f>IF(('Information and Certification'!A8)&gt;7,"Yes","No")</f>
        <v>Yes</v>
      </c>
      <c r="E13" s="677" t="str">
        <f>IF(D13="No","Input the full mailing address of LEA.","")</f>
        <v/>
      </c>
      <c r="F13" s="677"/>
      <c r="G13" s="677"/>
      <c r="H13" s="677"/>
      <c r="I13" s="677"/>
      <c r="J13" s="677"/>
      <c r="K13" s="10">
        <f t="shared" ref="K13:K73" si="0">IF(D13="Yes",1,0)</f>
        <v>1</v>
      </c>
    </row>
    <row r="14" spans="1:12" ht="15" customHeight="1">
      <c r="A14" s="704" t="s">
        <v>105</v>
      </c>
      <c r="B14" s="704"/>
      <c r="C14" s="704"/>
      <c r="D14" s="12" t="str">
        <f>IF(('Information and Certification'!A10)&gt;7,"Yes","No")</f>
        <v>Yes</v>
      </c>
      <c r="E14" s="677" t="str">
        <f>IF(D14="No","Input the main telephone number of LEA.","")</f>
        <v/>
      </c>
      <c r="F14" s="677"/>
      <c r="G14" s="677"/>
      <c r="H14" s="677"/>
      <c r="I14" s="677"/>
      <c r="J14" s="677"/>
      <c r="K14" s="10">
        <f t="shared" ref="K14:K77" si="1">IF(D14="Yes",1,0)</f>
        <v>1</v>
      </c>
    </row>
    <row r="15" spans="1:12" ht="15" customHeight="1">
      <c r="A15" s="704" t="s">
        <v>267</v>
      </c>
      <c r="B15" s="704"/>
      <c r="C15" s="704"/>
      <c r="D15" s="12" t="str">
        <f>IF(('Information and Certification'!A12)&gt;7,"Yes","No")</f>
        <v>Yes</v>
      </c>
      <c r="E15" s="677" t="str">
        <f>IF(D15="No","Input the name of primary LEA contact.","")</f>
        <v/>
      </c>
      <c r="F15" s="677"/>
      <c r="G15" s="677"/>
      <c r="H15" s="677"/>
      <c r="I15" s="677"/>
      <c r="J15" s="677"/>
      <c r="K15" s="10">
        <f t="shared" si="1"/>
        <v>1</v>
      </c>
    </row>
    <row r="16" spans="1:12" ht="15" customHeight="1">
      <c r="A16" s="704" t="s">
        <v>268</v>
      </c>
      <c r="B16" s="704"/>
      <c r="C16" s="704"/>
      <c r="D16" s="12" t="str">
        <f>IF(('Information and Certification'!A14)&gt;7,"Yes","No")</f>
        <v>Yes</v>
      </c>
      <c r="E16" s="677" t="str">
        <f>IF(D16="No","Input the position title of primary LEA contact.","")</f>
        <v/>
      </c>
      <c r="F16" s="677"/>
      <c r="G16" s="677"/>
      <c r="H16" s="677"/>
      <c r="I16" s="677"/>
      <c r="J16" s="677"/>
      <c r="K16" s="10">
        <f t="shared" si="1"/>
        <v>1</v>
      </c>
    </row>
    <row r="17" spans="1:11" ht="15" customHeight="1">
      <c r="A17" s="704" t="s">
        <v>269</v>
      </c>
      <c r="B17" s="704"/>
      <c r="C17" s="704"/>
      <c r="D17" s="12" t="str">
        <f>IF(('Information and Certification'!A16)&gt;7,"Yes","No")</f>
        <v>Yes</v>
      </c>
      <c r="E17" s="677" t="str">
        <f>IF(D17="No","Input the email address of primary LEA contact.","")</f>
        <v/>
      </c>
      <c r="F17" s="677"/>
      <c r="G17" s="677"/>
      <c r="H17" s="677"/>
      <c r="I17" s="677"/>
      <c r="J17" s="677"/>
      <c r="K17" s="10">
        <f t="shared" si="1"/>
        <v>1</v>
      </c>
    </row>
    <row r="18" spans="1:11" ht="15" customHeight="1">
      <c r="A18" s="676" t="s">
        <v>252</v>
      </c>
      <c r="B18" s="676"/>
      <c r="C18" s="676"/>
      <c r="D18" s="12" t="str">
        <f>IF(('Information and Certification'!A18)&gt;7,"Yes","No")</f>
        <v>Yes</v>
      </c>
      <c r="E18" s="677" t="str">
        <f>IF(D18="No","Input the telephone number of primary contact.","")</f>
        <v/>
      </c>
      <c r="F18" s="677"/>
      <c r="G18" s="677"/>
      <c r="H18" s="677"/>
      <c r="I18" s="677"/>
      <c r="J18" s="677"/>
      <c r="K18" s="10">
        <f t="shared" si="0"/>
        <v>1</v>
      </c>
    </row>
    <row r="19" spans="1:11" ht="15" customHeight="1">
      <c r="A19" s="676" t="s">
        <v>270</v>
      </c>
      <c r="B19" s="676"/>
      <c r="C19" s="676"/>
      <c r="D19" s="12" t="str">
        <f>IF(('Information and Certification'!F6)&gt;7,"Yes","No")</f>
        <v>Yes</v>
      </c>
      <c r="E19" s="677" t="str">
        <f>IF(D19="No","Input the name of LEA Executive Director.","")</f>
        <v/>
      </c>
      <c r="F19" s="677"/>
      <c r="G19" s="677"/>
      <c r="H19" s="677"/>
      <c r="I19" s="677"/>
      <c r="J19" s="677"/>
      <c r="K19" s="10">
        <f t="shared" si="1"/>
        <v>1</v>
      </c>
    </row>
    <row r="20" spans="1:11" ht="15" customHeight="1">
      <c r="A20" s="704" t="s">
        <v>271</v>
      </c>
      <c r="B20" s="704"/>
      <c r="C20" s="704"/>
      <c r="D20" s="12" t="str">
        <f>IF(('Information and Certification'!F8)&gt;7,"Yes","No")</f>
        <v>Yes</v>
      </c>
      <c r="E20" s="677" t="str">
        <f>IF(D20="No","Input the email address of LEA Executive Director.","")</f>
        <v/>
      </c>
      <c r="F20" s="677"/>
      <c r="G20" s="677"/>
      <c r="H20" s="677"/>
      <c r="I20" s="677"/>
      <c r="J20" s="677"/>
      <c r="K20" s="10">
        <f t="shared" si="1"/>
        <v>1</v>
      </c>
    </row>
    <row r="21" spans="1:11" ht="15" customHeight="1">
      <c r="A21" s="704" t="s">
        <v>275</v>
      </c>
      <c r="B21" s="704"/>
      <c r="C21" s="704"/>
      <c r="D21" s="12" t="str">
        <f>IF(('Information and Certification'!F10)&gt;7,"Yes","No")</f>
        <v>Yes</v>
      </c>
      <c r="E21" s="677" t="str">
        <f>IF(D21="No","Input the telephone number of LEA Executive Director.","")</f>
        <v/>
      </c>
      <c r="F21" s="677"/>
      <c r="G21" s="677"/>
      <c r="H21" s="677"/>
      <c r="I21" s="677"/>
      <c r="J21" s="677"/>
      <c r="K21" s="10">
        <f t="shared" si="1"/>
        <v>1</v>
      </c>
    </row>
    <row r="22" spans="1:11" ht="15" customHeight="1">
      <c r="A22" s="704" t="s">
        <v>272</v>
      </c>
      <c r="B22" s="704"/>
      <c r="C22" s="704"/>
      <c r="D22" s="12" t="str">
        <f>IF(('Information and Certification'!F12)&gt;7,"Yes","No")</f>
        <v>Yes</v>
      </c>
      <c r="E22" s="677" t="str">
        <f>IF(D22="No","Input the name of additional LEA contact.","")</f>
        <v/>
      </c>
      <c r="F22" s="677"/>
      <c r="G22" s="677"/>
      <c r="H22" s="677"/>
      <c r="I22" s="677"/>
      <c r="J22" s="677"/>
      <c r="K22" s="10">
        <f t="shared" si="1"/>
        <v>1</v>
      </c>
    </row>
    <row r="23" spans="1:11">
      <c r="A23" s="701" t="s">
        <v>273</v>
      </c>
      <c r="B23" s="702"/>
      <c r="C23" s="703"/>
      <c r="D23" s="12" t="str">
        <f>IF(('Information and Certification'!F14)&gt;7,"Yes","No")</f>
        <v>Yes</v>
      </c>
      <c r="E23" s="677" t="str">
        <f>IF(D23="No","Input the position title of additional LEA contact.","")</f>
        <v/>
      </c>
      <c r="F23" s="677"/>
      <c r="G23" s="677"/>
      <c r="H23" s="677"/>
      <c r="I23" s="677"/>
      <c r="J23" s="677"/>
      <c r="K23" s="10">
        <f t="shared" si="0"/>
        <v>1</v>
      </c>
    </row>
    <row r="24" spans="1:11">
      <c r="A24" s="701" t="s">
        <v>251</v>
      </c>
      <c r="B24" s="702"/>
      <c r="C24" s="703"/>
      <c r="D24" s="12" t="str">
        <f>IF(('Information and Certification'!F16)&gt;7,"Yes","No")</f>
        <v>Yes</v>
      </c>
      <c r="E24" s="677" t="str">
        <f>IF(D24="No","Input the email address of primary contact.","")</f>
        <v/>
      </c>
      <c r="F24" s="677"/>
      <c r="G24" s="677"/>
      <c r="H24" s="677"/>
      <c r="I24" s="677"/>
      <c r="J24" s="677"/>
      <c r="K24" s="10">
        <f t="shared" si="1"/>
        <v>1</v>
      </c>
    </row>
    <row r="25" spans="1:11">
      <c r="A25" s="701" t="s">
        <v>274</v>
      </c>
      <c r="B25" s="702"/>
      <c r="C25" s="703"/>
      <c r="D25" s="12" t="str">
        <f>IF(('Information and Certification'!F18)&gt;7,"Yes","No")</f>
        <v>Yes</v>
      </c>
      <c r="E25" s="677" t="str">
        <f>IF(D25="No","Input the telephone number of additional contact.","")</f>
        <v/>
      </c>
      <c r="F25" s="677"/>
      <c r="G25" s="677"/>
      <c r="H25" s="677"/>
      <c r="I25" s="677"/>
      <c r="J25" s="677"/>
      <c r="K25" s="10">
        <f t="shared" si="1"/>
        <v>1</v>
      </c>
    </row>
    <row r="26" spans="1:11" ht="15.75">
      <c r="A26" s="529" t="s">
        <v>277</v>
      </c>
      <c r="B26" s="530"/>
      <c r="C26" s="530"/>
      <c r="D26" s="530"/>
      <c r="E26" s="530"/>
      <c r="F26" s="530"/>
      <c r="G26" s="530"/>
      <c r="H26" s="530"/>
      <c r="I26" s="530"/>
      <c r="J26" s="531"/>
      <c r="K26" s="10">
        <f t="shared" si="1"/>
        <v>0</v>
      </c>
    </row>
    <row r="27" spans="1:11">
      <c r="A27" s="676" t="s">
        <v>278</v>
      </c>
      <c r="B27" s="676"/>
      <c r="C27" s="676"/>
      <c r="D27" s="12" t="str">
        <f>IF((Assurances!B10)&gt;1,"Yes","No")</f>
        <v>Yes</v>
      </c>
      <c r="E27" s="677" t="str">
        <f>IF(D27="No","Select X to indicate compliance with Assurance 1.","")</f>
        <v/>
      </c>
      <c r="F27" s="677"/>
      <c r="G27" s="677"/>
      <c r="H27" s="677"/>
      <c r="I27" s="677"/>
      <c r="J27" s="677"/>
      <c r="K27" s="10">
        <f t="shared" si="1"/>
        <v>1</v>
      </c>
    </row>
    <row r="28" spans="1:11">
      <c r="A28" s="704" t="s">
        <v>279</v>
      </c>
      <c r="B28" s="704"/>
      <c r="C28" s="704"/>
      <c r="D28" s="12" t="str">
        <f>IF((Assurances!B13)&gt;1,"Yes","No")</f>
        <v>Yes</v>
      </c>
      <c r="E28" s="677" t="str">
        <f>IF(D28="No","Select X to indicate compliance with Assurance 2.","")</f>
        <v/>
      </c>
      <c r="F28" s="677"/>
      <c r="G28" s="677"/>
      <c r="H28" s="677"/>
      <c r="I28" s="677"/>
      <c r="J28" s="677"/>
      <c r="K28" s="10">
        <f t="shared" si="0"/>
        <v>1</v>
      </c>
    </row>
    <row r="29" spans="1:11">
      <c r="A29" s="676" t="s">
        <v>280</v>
      </c>
      <c r="B29" s="676"/>
      <c r="C29" s="676"/>
      <c r="D29" s="12" t="str">
        <f>IF((Assurances!B16)&gt;1,"Yes","No")</f>
        <v>Yes</v>
      </c>
      <c r="E29" s="677" t="str">
        <f>IF(D29="No","Select X to indicate compliance with Assurance 3.","")</f>
        <v/>
      </c>
      <c r="F29" s="677"/>
      <c r="G29" s="677"/>
      <c r="H29" s="677"/>
      <c r="I29" s="677"/>
      <c r="J29" s="677"/>
      <c r="K29" s="10">
        <f t="shared" si="1"/>
        <v>1</v>
      </c>
    </row>
    <row r="30" spans="1:11" ht="15.75">
      <c r="A30" s="529" t="s">
        <v>346</v>
      </c>
      <c r="B30" s="530"/>
      <c r="C30" s="530"/>
      <c r="D30" s="530"/>
      <c r="E30" s="530"/>
      <c r="F30" s="530"/>
      <c r="G30" s="530"/>
      <c r="H30" s="530"/>
      <c r="I30" s="530"/>
      <c r="J30" s="531"/>
      <c r="K30" s="10">
        <f t="shared" si="1"/>
        <v>0</v>
      </c>
    </row>
    <row r="31" spans="1:11" ht="15" customHeight="1">
      <c r="A31" s="684" t="s">
        <v>347</v>
      </c>
      <c r="B31" s="685"/>
      <c r="C31" s="685"/>
      <c r="D31" s="99" t="str">
        <f>IF(('LEA Profile'!D23)&gt;100,"Yes","No")</f>
        <v>Yes</v>
      </c>
      <c r="E31" s="677" t="str">
        <f>IF(D31="No","Select Yes or No.","")</f>
        <v/>
      </c>
      <c r="F31" s="677"/>
      <c r="G31" s="677"/>
      <c r="H31" s="677"/>
      <c r="I31" s="677"/>
      <c r="J31" s="677"/>
      <c r="K31" s="10">
        <f t="shared" si="1"/>
        <v>1</v>
      </c>
    </row>
    <row r="32" spans="1:11" ht="15" customHeight="1">
      <c r="A32" s="684" t="s">
        <v>348</v>
      </c>
      <c r="B32" s="685"/>
      <c r="C32" s="685"/>
      <c r="D32" s="99" t="str">
        <f>IF(('LEA Profile'!D25)&gt;100,"Yes","No")</f>
        <v>Yes</v>
      </c>
      <c r="E32" s="677" t="str">
        <f t="shared" ref="E32:E36" si="2">IF(D32="No","Select Yes or No.","")</f>
        <v/>
      </c>
      <c r="F32" s="677"/>
      <c r="G32" s="677"/>
      <c r="H32" s="677"/>
      <c r="I32" s="677"/>
      <c r="J32" s="677"/>
      <c r="K32" s="10">
        <f t="shared" si="1"/>
        <v>1</v>
      </c>
    </row>
    <row r="33" spans="1:11" ht="15" customHeight="1">
      <c r="A33" s="684" t="s">
        <v>349</v>
      </c>
      <c r="B33" s="685"/>
      <c r="C33" s="685"/>
      <c r="D33" s="99" t="str">
        <f>IF(('LEA Profile'!D27)&gt;100,"Yes","No")</f>
        <v>Yes</v>
      </c>
      <c r="E33" s="677" t="str">
        <f t="shared" si="2"/>
        <v/>
      </c>
      <c r="F33" s="677"/>
      <c r="G33" s="677"/>
      <c r="H33" s="677"/>
      <c r="I33" s="677"/>
      <c r="J33" s="677"/>
      <c r="K33" s="10">
        <f t="shared" si="0"/>
        <v>1</v>
      </c>
    </row>
    <row r="34" spans="1:11" ht="15" customHeight="1">
      <c r="A34" s="684" t="s">
        <v>350</v>
      </c>
      <c r="B34" s="685"/>
      <c r="C34" s="685"/>
      <c r="D34" s="99" t="str">
        <f>IF(('LEA Profile'!D29)&gt;100,"Yes","No")</f>
        <v>Yes</v>
      </c>
      <c r="E34" s="677" t="str">
        <f t="shared" si="2"/>
        <v/>
      </c>
      <c r="F34" s="677"/>
      <c r="G34" s="677"/>
      <c r="H34" s="677"/>
      <c r="I34" s="677"/>
      <c r="J34" s="677"/>
      <c r="K34" s="10">
        <f t="shared" si="1"/>
        <v>1</v>
      </c>
    </row>
    <row r="35" spans="1:11" ht="15" customHeight="1">
      <c r="A35" s="684" t="s">
        <v>351</v>
      </c>
      <c r="B35" s="685"/>
      <c r="C35" s="685"/>
      <c r="D35" s="99" t="str">
        <f>IF(('LEA Profile'!D31)&gt;100,"Yes","No")</f>
        <v>Yes</v>
      </c>
      <c r="E35" s="677" t="str">
        <f t="shared" si="2"/>
        <v/>
      </c>
      <c r="F35" s="677"/>
      <c r="G35" s="677"/>
      <c r="H35" s="677"/>
      <c r="I35" s="677"/>
      <c r="J35" s="677"/>
      <c r="K35" s="10">
        <f t="shared" si="1"/>
        <v>1</v>
      </c>
    </row>
    <row r="36" spans="1:11" ht="15" customHeight="1">
      <c r="A36" s="684" t="s">
        <v>352</v>
      </c>
      <c r="B36" s="685"/>
      <c r="C36" s="685"/>
      <c r="D36" s="99" t="str">
        <f>IF(('LEA Profile'!D34)&gt;100,"Yes","No")</f>
        <v>Yes</v>
      </c>
      <c r="E36" s="677" t="str">
        <f t="shared" si="2"/>
        <v/>
      </c>
      <c r="F36" s="677"/>
      <c r="G36" s="677"/>
      <c r="H36" s="677"/>
      <c r="I36" s="677"/>
      <c r="J36" s="677"/>
      <c r="K36" s="10">
        <f t="shared" si="1"/>
        <v>1</v>
      </c>
    </row>
    <row r="37" spans="1:11" ht="15" customHeight="1">
      <c r="A37" s="684" t="s">
        <v>405</v>
      </c>
      <c r="B37" s="685"/>
      <c r="C37" s="685"/>
      <c r="D37" s="99" t="str">
        <f>IF(('LEA Profile'!F34)&gt;1,"Yes","No")</f>
        <v>Yes</v>
      </c>
      <c r="E37" s="677" t="str">
        <f>IF(D37="No","Specify LEA's current bilingual program for ELs or input NOT APPLICABLE.","")</f>
        <v/>
      </c>
      <c r="F37" s="677"/>
      <c r="G37" s="677"/>
      <c r="H37" s="677"/>
      <c r="I37" s="677"/>
      <c r="J37" s="677"/>
      <c r="K37" s="10">
        <f t="shared" si="1"/>
        <v>1</v>
      </c>
    </row>
    <row r="38" spans="1:11" ht="15" customHeight="1">
      <c r="A38" s="684" t="s">
        <v>353</v>
      </c>
      <c r="B38" s="685"/>
      <c r="C38" s="685"/>
      <c r="D38" s="99" t="str">
        <f>IF(('LEA Profile'!D38)&gt;1,"Yes","No")</f>
        <v>Yes</v>
      </c>
      <c r="E38" s="677" t="str">
        <f>IF(D38="No","Input numbers of English learners.","")</f>
        <v/>
      </c>
      <c r="F38" s="677"/>
      <c r="G38" s="677"/>
      <c r="H38" s="677"/>
      <c r="I38" s="677"/>
      <c r="J38" s="677"/>
      <c r="K38" s="10">
        <f t="shared" si="0"/>
        <v>1</v>
      </c>
    </row>
    <row r="39" spans="1:11" ht="15" customHeight="1">
      <c r="A39" s="684" t="s">
        <v>354</v>
      </c>
      <c r="B39" s="685"/>
      <c r="C39" s="685"/>
      <c r="D39" s="99" t="str">
        <f>IF(('LEA Profile'!D31)&gt;100,"Yes","No")</f>
        <v>Yes</v>
      </c>
      <c r="E39" s="677" t="str">
        <f>IF(D39="No","Input number of languages spoken other than English.","")</f>
        <v/>
      </c>
      <c r="F39" s="677"/>
      <c r="G39" s="677"/>
      <c r="H39" s="677"/>
      <c r="I39" s="677"/>
      <c r="J39" s="677"/>
      <c r="K39" s="10">
        <f t="shared" si="1"/>
        <v>1</v>
      </c>
    </row>
    <row r="40" spans="1:11" ht="15" customHeight="1">
      <c r="A40" s="686" t="s">
        <v>355</v>
      </c>
      <c r="B40" s="687"/>
      <c r="C40" s="688"/>
      <c r="D40" s="99" t="str">
        <f>IF(('LEA Profile'!D43)&gt;1,"Yes","No")</f>
        <v>Yes</v>
      </c>
      <c r="E40" s="677" t="str">
        <f>IF(D40="No","Input number of ESL teachers.","")</f>
        <v/>
      </c>
      <c r="F40" s="677"/>
      <c r="G40" s="677"/>
      <c r="H40" s="677"/>
      <c r="I40" s="677"/>
      <c r="J40" s="677"/>
      <c r="K40" s="10">
        <f t="shared" si="1"/>
        <v>1</v>
      </c>
    </row>
    <row r="41" spans="1:11" ht="15" customHeight="1">
      <c r="A41" s="686" t="s">
        <v>356</v>
      </c>
      <c r="B41" s="687"/>
      <c r="C41" s="688"/>
      <c r="D41" s="99" t="str">
        <f>IF(('LEA Profile'!D45)&gt;1,"Yes","No")</f>
        <v>Yes</v>
      </c>
      <c r="E41" s="677" t="str">
        <f>IF(D41="No","Input number of other EL service providers.","")</f>
        <v/>
      </c>
      <c r="F41" s="677"/>
      <c r="G41" s="677"/>
      <c r="H41" s="677"/>
      <c r="I41" s="677"/>
      <c r="J41" s="677"/>
      <c r="K41" s="10">
        <f t="shared" si="1"/>
        <v>1</v>
      </c>
    </row>
    <row r="42" spans="1:11" ht="15" customHeight="1">
      <c r="A42" s="686" t="s">
        <v>357</v>
      </c>
      <c r="B42" s="687"/>
      <c r="C42" s="688"/>
      <c r="D42" s="99" t="str">
        <f>IF(('LEA Profile'!D47)&gt;1,"Yes","No")</f>
        <v>Yes</v>
      </c>
      <c r="E42" s="677" t="str">
        <f>IF(D42="No","DCPS ONLY: Input number of HQ ESL teachers.","")</f>
        <v/>
      </c>
      <c r="F42" s="677"/>
      <c r="G42" s="677"/>
      <c r="H42" s="677"/>
      <c r="I42" s="677"/>
      <c r="J42" s="677"/>
      <c r="K42" s="10">
        <f t="shared" si="1"/>
        <v>1</v>
      </c>
    </row>
    <row r="43" spans="1:11" ht="15.75">
      <c r="A43" s="529" t="s">
        <v>358</v>
      </c>
      <c r="B43" s="530"/>
      <c r="C43" s="530"/>
      <c r="D43" s="530"/>
      <c r="E43" s="530"/>
      <c r="F43" s="530"/>
      <c r="G43" s="530"/>
      <c r="H43" s="530"/>
      <c r="I43" s="530"/>
      <c r="J43" s="531"/>
      <c r="K43" s="10">
        <f t="shared" si="0"/>
        <v>0</v>
      </c>
    </row>
    <row r="44" spans="1:11" ht="15" customHeight="1">
      <c r="A44" s="684" t="s">
        <v>359</v>
      </c>
      <c r="B44" s="685"/>
      <c r="C44" s="685"/>
      <c r="D44" s="99" t="str">
        <f>IF(('Analysis of Data - A'!D9)&gt;1,"Yes","No")</f>
        <v>Yes</v>
      </c>
      <c r="E44" s="689" t="str">
        <f>IF(D44="No","Input actual AMAO 1 Data.","")</f>
        <v/>
      </c>
      <c r="F44" s="690"/>
      <c r="G44" s="690"/>
      <c r="H44" s="690"/>
      <c r="I44" s="690"/>
      <c r="J44" s="691"/>
      <c r="K44" s="10">
        <f t="shared" si="1"/>
        <v>1</v>
      </c>
    </row>
    <row r="45" spans="1:11" ht="15" customHeight="1">
      <c r="A45" s="684" t="s">
        <v>360</v>
      </c>
      <c r="B45" s="685"/>
      <c r="C45" s="685"/>
      <c r="D45" s="99" t="str">
        <f>IF(('Analysis of Data - A'!G9)&gt;1,"Yes","No")</f>
        <v>Yes</v>
      </c>
      <c r="E45" s="689" t="str">
        <f>IF(D45="No","Input actual AMAO 2 Data.","")</f>
        <v/>
      </c>
      <c r="F45" s="690"/>
      <c r="G45" s="690"/>
      <c r="H45" s="690"/>
      <c r="I45" s="690"/>
      <c r="J45" s="691"/>
      <c r="K45" s="10">
        <f t="shared" si="1"/>
        <v>1</v>
      </c>
    </row>
    <row r="46" spans="1:11" ht="15" customHeight="1">
      <c r="A46" s="684" t="s">
        <v>364</v>
      </c>
      <c r="B46" s="685"/>
      <c r="C46" s="685"/>
      <c r="D46" s="99" t="str">
        <f>IF(('Analysis of Data - A'!J9)&gt;1,"Yes","No")</f>
        <v>Yes</v>
      </c>
      <c r="E46" s="689" t="str">
        <f>IF(D46="No","Input actual AMAO 3 Data.","")</f>
        <v/>
      </c>
      <c r="F46" s="690"/>
      <c r="G46" s="690"/>
      <c r="H46" s="690"/>
      <c r="I46" s="690"/>
      <c r="J46" s="691"/>
      <c r="K46" s="10">
        <f t="shared" si="1"/>
        <v>1</v>
      </c>
    </row>
    <row r="47" spans="1:11" ht="15" customHeight="1">
      <c r="A47" s="684" t="s">
        <v>362</v>
      </c>
      <c r="B47" s="685"/>
      <c r="C47" s="685"/>
      <c r="D47" s="99" t="str">
        <f>IF(('Analysis of Data - A'!D12)&gt;1,"Yes","No")</f>
        <v>Yes</v>
      </c>
      <c r="E47" s="689" t="str">
        <f>IF(D47="No","Input the difference between State AMAO 1 Target and your LEA's actual AMAO 1 performance data.","")</f>
        <v/>
      </c>
      <c r="F47" s="690"/>
      <c r="G47" s="690"/>
      <c r="H47" s="690"/>
      <c r="I47" s="690"/>
      <c r="J47" s="691"/>
      <c r="K47" s="10">
        <f t="shared" si="1"/>
        <v>1</v>
      </c>
    </row>
    <row r="48" spans="1:11" ht="15" customHeight="1">
      <c r="A48" s="684" t="s">
        <v>363</v>
      </c>
      <c r="B48" s="685"/>
      <c r="C48" s="685"/>
      <c r="D48" s="99" t="str">
        <f>IF(('Analysis of Data - A'!G12)&gt;1,"Yes","No")</f>
        <v>Yes</v>
      </c>
      <c r="E48" s="689" t="str">
        <f>IF(D48="No","Input the difference between State AMAO 2 Target and your LEA's actual AMAO 2 performance data.","")</f>
        <v/>
      </c>
      <c r="F48" s="690"/>
      <c r="G48" s="690"/>
      <c r="H48" s="690"/>
      <c r="I48" s="690"/>
      <c r="J48" s="691"/>
      <c r="K48" s="10">
        <f t="shared" si="0"/>
        <v>1</v>
      </c>
    </row>
    <row r="49" spans="1:11" ht="15" customHeight="1">
      <c r="A49" s="684" t="s">
        <v>365</v>
      </c>
      <c r="B49" s="685"/>
      <c r="C49" s="685"/>
      <c r="D49" s="99" t="str">
        <f>IF(('Analysis of Data - A'!J12)&gt;1,"Yes","No")</f>
        <v>Yes</v>
      </c>
      <c r="E49" s="689" t="str">
        <f>IF(D49="No","Input the difference between State AMAO 3 Target and your LEA's actual AMAO 3 performance data.","")</f>
        <v/>
      </c>
      <c r="F49" s="690"/>
      <c r="G49" s="690"/>
      <c r="H49" s="690"/>
      <c r="I49" s="690"/>
      <c r="J49" s="691"/>
      <c r="K49" s="10">
        <f t="shared" si="1"/>
        <v>1</v>
      </c>
    </row>
    <row r="50" spans="1:11" ht="15" customHeight="1">
      <c r="A50" s="684" t="s">
        <v>366</v>
      </c>
      <c r="B50" s="685"/>
      <c r="C50" s="685"/>
      <c r="D50" s="99" t="str">
        <f>IF(('Analysis of Data - A'!D15)&gt;50,"Yes","No")</f>
        <v>Yes</v>
      </c>
      <c r="E50" s="689" t="str">
        <f>IF(D50="No","Input your AMAO 1 overall analysis. There is a 50-word minimum requirement per analysis entry.","")</f>
        <v/>
      </c>
      <c r="F50" s="690"/>
      <c r="G50" s="690"/>
      <c r="H50" s="690"/>
      <c r="I50" s="690"/>
      <c r="J50" s="691"/>
      <c r="K50" s="10">
        <f t="shared" si="1"/>
        <v>1</v>
      </c>
    </row>
    <row r="51" spans="1:11" ht="15" customHeight="1">
      <c r="A51" s="684" t="s">
        <v>367</v>
      </c>
      <c r="B51" s="685"/>
      <c r="C51" s="685"/>
      <c r="D51" s="99" t="str">
        <f>IF(('[9]Analysis of Data - A'!G15)&gt;50,"Yes","No")</f>
        <v>Yes</v>
      </c>
      <c r="E51" s="689" t="str">
        <f>IF(D51="No","Input your AMAO 2 overall analysis. There is a 50-word minimum requirement per analysis entry.","")</f>
        <v/>
      </c>
      <c r="F51" s="690"/>
      <c r="G51" s="690"/>
      <c r="H51" s="690"/>
      <c r="I51" s="690"/>
      <c r="J51" s="691"/>
      <c r="K51" s="10">
        <f t="shared" si="1"/>
        <v>1</v>
      </c>
    </row>
    <row r="52" spans="1:11" ht="15" customHeight="1">
      <c r="A52" s="684" t="s">
        <v>368</v>
      </c>
      <c r="B52" s="685"/>
      <c r="C52" s="685"/>
      <c r="D52" s="99" t="str">
        <f>IF(('[9]Analysis of Data - A'!J15)&gt;50,"Yes","No")</f>
        <v>Yes</v>
      </c>
      <c r="E52" s="689" t="str">
        <f>IF(D52="No","Input your AMAO 3 overall analysis. There is a 50-word minimum requirement per analysis entry.","")</f>
        <v/>
      </c>
      <c r="F52" s="690"/>
      <c r="G52" s="690"/>
      <c r="H52" s="690"/>
      <c r="I52" s="690"/>
      <c r="J52" s="691"/>
      <c r="K52" s="10">
        <f t="shared" si="1"/>
        <v>1</v>
      </c>
    </row>
    <row r="53" spans="1:11" ht="15.75">
      <c r="A53" s="529" t="s">
        <v>369</v>
      </c>
      <c r="B53" s="530"/>
      <c r="C53" s="530"/>
      <c r="D53" s="530"/>
      <c r="E53" s="530"/>
      <c r="F53" s="530"/>
      <c r="G53" s="530"/>
      <c r="H53" s="530"/>
      <c r="I53" s="530"/>
      <c r="J53" s="531"/>
      <c r="K53" s="10">
        <f t="shared" si="0"/>
        <v>0</v>
      </c>
    </row>
    <row r="54" spans="1:11" ht="30.95" customHeight="1">
      <c r="A54" s="684" t="s">
        <v>373</v>
      </c>
      <c r="B54" s="685"/>
      <c r="C54" s="685"/>
      <c r="D54" s="99" t="str">
        <f>IF(('Analysis of Data - B'!D7)&gt;100,"Yes","No")</f>
        <v>Yes</v>
      </c>
      <c r="E54" s="681" t="str">
        <f>IF(D54="No","Provide a brief description of the program or activity. There is a 50-word minimum requirement per entry.","")</f>
        <v/>
      </c>
      <c r="F54" s="682"/>
      <c r="G54" s="682"/>
      <c r="H54" s="682"/>
      <c r="I54" s="682"/>
      <c r="J54" s="683"/>
      <c r="K54" s="10">
        <f t="shared" si="1"/>
        <v>1</v>
      </c>
    </row>
    <row r="55" spans="1:11" ht="30.95" customHeight="1">
      <c r="A55" s="684" t="s">
        <v>374</v>
      </c>
      <c r="B55" s="685"/>
      <c r="C55" s="685"/>
      <c r="D55" s="99" t="str">
        <f>IF(('Analysis of Data - B'!F7)&gt;100,"Yes","No")</f>
        <v>Yes</v>
      </c>
      <c r="E55" s="681" t="str">
        <f>IF(D55="No","Identify applicable AMAO(s) that the activity is directly addressing or supporting. There is a 50-word minimum requirement per entry.","")</f>
        <v/>
      </c>
      <c r="F55" s="682"/>
      <c r="G55" s="682"/>
      <c r="H55" s="682"/>
      <c r="I55" s="682"/>
      <c r="J55" s="683"/>
      <c r="K55" s="10">
        <f t="shared" si="1"/>
        <v>1</v>
      </c>
    </row>
    <row r="56" spans="1:11" ht="30.95" customHeight="1">
      <c r="A56" s="684" t="s">
        <v>375</v>
      </c>
      <c r="B56" s="685"/>
      <c r="C56" s="685"/>
      <c r="D56" s="99" t="str">
        <f>IF(('Analysis of Data - B'!H7)&gt;100,"Yes","No")</f>
        <v>Yes</v>
      </c>
      <c r="E56" s="681" t="str">
        <f>IF(D56="No","Describe how the activity is expected to improve student’s English proficiency and academic achievement. There is a 50-word minimum requirement per entry.","")</f>
        <v/>
      </c>
      <c r="F56" s="682"/>
      <c r="G56" s="682"/>
      <c r="H56" s="682"/>
      <c r="I56" s="682"/>
      <c r="J56" s="683"/>
      <c r="K56" s="10">
        <f t="shared" si="1"/>
        <v>1</v>
      </c>
    </row>
    <row r="57" spans="1:11" ht="30.95" customHeight="1">
      <c r="A57" s="684" t="s">
        <v>391</v>
      </c>
      <c r="B57" s="685"/>
      <c r="C57" s="685"/>
      <c r="D57" s="99" t="str">
        <f>IF(('Analysis of Data - B'!J7)&gt;100,"Yes","No")</f>
        <v>Yes</v>
      </c>
      <c r="E57" s="681" t="str">
        <f>IF(D57="No","Identify and describe the strengths of the activity. There is a 50-word minimum requirement per entry.","")</f>
        <v/>
      </c>
      <c r="F57" s="682"/>
      <c r="G57" s="682"/>
      <c r="H57" s="682"/>
      <c r="I57" s="682"/>
      <c r="J57" s="683"/>
      <c r="K57" s="10">
        <f t="shared" si="1"/>
        <v>1</v>
      </c>
    </row>
    <row r="58" spans="1:11" ht="30.95" customHeight="1">
      <c r="A58" s="684" t="s">
        <v>376</v>
      </c>
      <c r="B58" s="685"/>
      <c r="C58" s="685"/>
      <c r="D58" s="99" t="str">
        <f>IF(('Analysis of Data - B'!L7)&gt;100,"Yes","No")</f>
        <v>Yes</v>
      </c>
      <c r="E58" s="681" t="str">
        <f>IF(D58="No","Identify and describe the factors that prevented the LEA or consortium from achieving AMAO(s). There is a 50-word minimum requirement per description entry.","")</f>
        <v/>
      </c>
      <c r="F58" s="682"/>
      <c r="G58" s="682"/>
      <c r="H58" s="682"/>
      <c r="I58" s="682"/>
      <c r="J58" s="683"/>
      <c r="K58" s="10">
        <f t="shared" si="0"/>
        <v>1</v>
      </c>
    </row>
    <row r="59" spans="1:11" ht="30.95" customHeight="1">
      <c r="A59" s="684" t="s">
        <v>377</v>
      </c>
      <c r="B59" s="685"/>
      <c r="C59" s="685"/>
      <c r="D59" s="99" t="str">
        <f>IF(('Analysis of Data - B'!D19)&gt;100,"Yes","No")</f>
        <v>Yes</v>
      </c>
      <c r="E59" s="681" t="str">
        <f>IF(D59="No","Provide a brief description of the program or activity. There is a 50-word minimum requirement per entry.","")</f>
        <v/>
      </c>
      <c r="F59" s="682"/>
      <c r="G59" s="682"/>
      <c r="H59" s="682"/>
      <c r="I59" s="682"/>
      <c r="J59" s="683"/>
      <c r="K59" s="10">
        <f t="shared" si="1"/>
        <v>1</v>
      </c>
    </row>
    <row r="60" spans="1:11" ht="30.95" customHeight="1">
      <c r="A60" s="684" t="s">
        <v>378</v>
      </c>
      <c r="B60" s="685"/>
      <c r="C60" s="685"/>
      <c r="D60" s="99" t="str">
        <f>IF(('Analysis of Data - B'!F19)&gt;100,"Yes","No")</f>
        <v>Yes</v>
      </c>
      <c r="E60" s="681" t="str">
        <f>IF(D60="No","Identify applicable AMAO(s) that the activity is directly addressing or supporting. There is a 50-word minimum requirement per entry.","")</f>
        <v/>
      </c>
      <c r="F60" s="682"/>
      <c r="G60" s="682"/>
      <c r="H60" s="682"/>
      <c r="I60" s="682"/>
      <c r="J60" s="683"/>
      <c r="K60" s="10">
        <f t="shared" si="1"/>
        <v>1</v>
      </c>
    </row>
    <row r="61" spans="1:11" ht="30.95" customHeight="1">
      <c r="A61" s="684" t="s">
        <v>379</v>
      </c>
      <c r="B61" s="685"/>
      <c r="C61" s="685"/>
      <c r="D61" s="99" t="str">
        <f>IF(('Analysis of Data - B'!H19)&gt;100,"Yes","No")</f>
        <v>Yes</v>
      </c>
      <c r="E61" s="681" t="str">
        <f>IF(D61="No","Describe how the activity is expected to improve student’s English proficiency and academic achievement. There is a 50-word minimum requirement per entry.","")</f>
        <v/>
      </c>
      <c r="F61" s="682"/>
      <c r="G61" s="682"/>
      <c r="H61" s="682"/>
      <c r="I61" s="682"/>
      <c r="J61" s="683"/>
      <c r="K61" s="10">
        <f t="shared" si="1"/>
        <v>1</v>
      </c>
    </row>
    <row r="62" spans="1:11" ht="30.95" customHeight="1">
      <c r="A62" s="684" t="s">
        <v>390</v>
      </c>
      <c r="B62" s="685"/>
      <c r="C62" s="685"/>
      <c r="D62" s="99" t="str">
        <f>IF(('Analysis of Data - B'!J19)&gt;100,"Yes","No")</f>
        <v>Yes</v>
      </c>
      <c r="E62" s="681" t="str">
        <f>IF(D62="No","Identify and describe the strengths of the activity. There is a 50-word minimum requirement per entry.","")</f>
        <v/>
      </c>
      <c r="F62" s="682"/>
      <c r="G62" s="682"/>
      <c r="H62" s="682"/>
      <c r="I62" s="682"/>
      <c r="J62" s="683"/>
      <c r="K62" s="10">
        <f t="shared" si="1"/>
        <v>1</v>
      </c>
    </row>
    <row r="63" spans="1:11" ht="30.95" customHeight="1">
      <c r="A63" s="684" t="s">
        <v>380</v>
      </c>
      <c r="B63" s="685"/>
      <c r="C63" s="685"/>
      <c r="D63" s="99" t="str">
        <f>IF(('Analysis of Data - B'!L19)&gt;100,"Yes","No")</f>
        <v>Yes</v>
      </c>
      <c r="E63" s="681" t="str">
        <f>IF(D63="No","Identify and describe the factors that prevented the LEA or consortium from achieving AMAO(s). There is a 50-word minimum requirement per description entry.","")</f>
        <v/>
      </c>
      <c r="F63" s="682"/>
      <c r="G63" s="682"/>
      <c r="H63" s="682"/>
      <c r="I63" s="682"/>
      <c r="J63" s="683"/>
      <c r="K63" s="10">
        <f t="shared" si="0"/>
        <v>1</v>
      </c>
    </row>
    <row r="64" spans="1:11" ht="30.95" customHeight="1">
      <c r="A64" s="684" t="s">
        <v>381</v>
      </c>
      <c r="B64" s="685"/>
      <c r="C64" s="685"/>
      <c r="D64" s="99" t="str">
        <f>IF(('Analysis of Data - B'!D31)&gt;100,"Yes","No")</f>
        <v>Yes</v>
      </c>
      <c r="E64" s="681" t="str">
        <f>IF(D64="No","Provide a brief description of the program or activity. There is a 50-word minimum requirement per entry.","")</f>
        <v/>
      </c>
      <c r="F64" s="682"/>
      <c r="G64" s="682"/>
      <c r="H64" s="682"/>
      <c r="I64" s="682"/>
      <c r="J64" s="683"/>
      <c r="K64" s="10">
        <f t="shared" si="1"/>
        <v>1</v>
      </c>
    </row>
    <row r="65" spans="1:11" ht="30.95" customHeight="1">
      <c r="A65" s="684" t="s">
        <v>382</v>
      </c>
      <c r="B65" s="685"/>
      <c r="C65" s="685"/>
      <c r="D65" s="99" t="str">
        <f>IF(('Analysis of Data - B'!F31)&gt;100,"Yes","No")</f>
        <v>Yes</v>
      </c>
      <c r="E65" s="681" t="str">
        <f>IF(D65="No","Identify applicable AMAO(s) that the activity is directly addressing or supporting. There is a 50-word minimum requirement per entry.","")</f>
        <v/>
      </c>
      <c r="F65" s="682"/>
      <c r="G65" s="682"/>
      <c r="H65" s="682"/>
      <c r="I65" s="682"/>
      <c r="J65" s="683"/>
      <c r="K65" s="10">
        <f t="shared" si="1"/>
        <v>1</v>
      </c>
    </row>
    <row r="66" spans="1:11" ht="30.95" customHeight="1">
      <c r="A66" s="684" t="s">
        <v>383</v>
      </c>
      <c r="B66" s="685"/>
      <c r="C66" s="685"/>
      <c r="D66" s="99" t="str">
        <f>IF(('Analysis of Data - B'!H31)&gt;100,"Yes","No")</f>
        <v>Yes</v>
      </c>
      <c r="E66" s="681" t="str">
        <f>IF(D66="No","Describe how the activity is expected to improve student’s English proficiency and academic achievement. There is a 50-word minimum requirement per entry.","")</f>
        <v/>
      </c>
      <c r="F66" s="682"/>
      <c r="G66" s="682"/>
      <c r="H66" s="682"/>
      <c r="I66" s="682"/>
      <c r="J66" s="683"/>
      <c r="K66" s="10">
        <f t="shared" si="1"/>
        <v>1</v>
      </c>
    </row>
    <row r="67" spans="1:11" ht="30.95" customHeight="1">
      <c r="A67" s="684" t="s">
        <v>385</v>
      </c>
      <c r="B67" s="685"/>
      <c r="C67" s="685"/>
      <c r="D67" s="99" t="str">
        <f>IF(('Analysis of Data - B'!J31)&gt;100,"Yes","No")</f>
        <v>Yes</v>
      </c>
      <c r="E67" s="681" t="str">
        <f>IF(D67="No","Identify and describe the strengths of the activity. There is a 50-word minimum requirement per entry.","")</f>
        <v/>
      </c>
      <c r="F67" s="682"/>
      <c r="G67" s="682"/>
      <c r="H67" s="682"/>
      <c r="I67" s="682"/>
      <c r="J67" s="683"/>
      <c r="K67" s="10">
        <f t="shared" si="1"/>
        <v>1</v>
      </c>
    </row>
    <row r="68" spans="1:11" ht="30.95" customHeight="1">
      <c r="A68" s="684" t="s">
        <v>384</v>
      </c>
      <c r="B68" s="685"/>
      <c r="C68" s="685"/>
      <c r="D68" s="99" t="str">
        <f>IF(('Analysis of Data - B'!L31)&gt;100,"Yes","No")</f>
        <v>Yes</v>
      </c>
      <c r="E68" s="681" t="str">
        <f>IF(D68="No","Identify and describe the factors that prevented the LEA or consortium from achieving AMAO(s). There is a 50-word minimum requirement per description entry.","")</f>
        <v/>
      </c>
      <c r="F68" s="682"/>
      <c r="G68" s="682"/>
      <c r="H68" s="682"/>
      <c r="I68" s="682"/>
      <c r="J68" s="683"/>
      <c r="K68" s="10">
        <f t="shared" si="0"/>
        <v>1</v>
      </c>
    </row>
    <row r="69" spans="1:11" ht="15.75">
      <c r="A69" s="529" t="s">
        <v>389</v>
      </c>
      <c r="B69" s="530"/>
      <c r="C69" s="530"/>
      <c r="D69" s="530"/>
      <c r="E69" s="530"/>
      <c r="F69" s="530"/>
      <c r="G69" s="530"/>
      <c r="H69" s="530"/>
      <c r="I69" s="530"/>
      <c r="J69" s="531"/>
      <c r="K69" s="10">
        <f t="shared" si="1"/>
        <v>0</v>
      </c>
    </row>
    <row r="70" spans="1:11" ht="30.95" customHeight="1">
      <c r="A70" s="684" t="s">
        <v>373</v>
      </c>
      <c r="B70" s="685"/>
      <c r="C70" s="685"/>
      <c r="D70" s="99" t="str">
        <f>IF(('Action Plan'!D7)&gt;100,"Yes","No")</f>
        <v>Yes</v>
      </c>
      <c r="E70" s="681" t="str">
        <f>IF(D70="No","Provide a brief description of the program or activity. There is a 50-word minimum requirement per entry.","")</f>
        <v/>
      </c>
      <c r="F70" s="682"/>
      <c r="G70" s="682"/>
      <c r="H70" s="682"/>
      <c r="I70" s="682"/>
      <c r="J70" s="683"/>
      <c r="K70" s="10">
        <f t="shared" si="1"/>
        <v>1</v>
      </c>
    </row>
    <row r="71" spans="1:11" ht="30.95" customHeight="1">
      <c r="A71" s="684" t="s">
        <v>374</v>
      </c>
      <c r="B71" s="685"/>
      <c r="C71" s="685"/>
      <c r="D71" s="99" t="str">
        <f>IF(('Action Plan'!F7)&gt;100,"Yes","No")</f>
        <v>Yes</v>
      </c>
      <c r="E71" s="681" t="str">
        <f>IF(D71="No","Identify applicable AMAO(s) that the activity is directly addressing or supporting. There is a 50-word minimum requirement per entry.","")</f>
        <v/>
      </c>
      <c r="F71" s="682"/>
      <c r="G71" s="682"/>
      <c r="H71" s="682"/>
      <c r="I71" s="682"/>
      <c r="J71" s="683"/>
      <c r="K71" s="10">
        <f t="shared" si="1"/>
        <v>1</v>
      </c>
    </row>
    <row r="72" spans="1:11" ht="30.95" customHeight="1">
      <c r="A72" s="684" t="s">
        <v>375</v>
      </c>
      <c r="B72" s="685"/>
      <c r="C72" s="685"/>
      <c r="D72" s="99" t="str">
        <f>IF(('Action Plan'!H7)&gt;100,"Yes","No")</f>
        <v>Yes</v>
      </c>
      <c r="E72" s="681" t="str">
        <f>IF(D72="No","Describe how the activity is expected to improve student’s English proficiency and academic achievement. There is a 50-word minimum requirement per entry.","")</f>
        <v/>
      </c>
      <c r="F72" s="682"/>
      <c r="G72" s="682"/>
      <c r="H72" s="682"/>
      <c r="I72" s="682"/>
      <c r="J72" s="683"/>
      <c r="K72" s="10">
        <f t="shared" si="1"/>
        <v>1</v>
      </c>
    </row>
    <row r="73" spans="1:11" ht="30.95" customHeight="1">
      <c r="A73" s="684" t="s">
        <v>387</v>
      </c>
      <c r="B73" s="685"/>
      <c r="C73" s="685"/>
      <c r="D73" s="99" t="str">
        <f>IF(('Action Plan'!J7)&gt;100,"Yes","No")</f>
        <v>Yes</v>
      </c>
      <c r="E73" s="681" t="str">
        <f>IF(D73="No","Provide the personnel who is(are) responsible for implementing the activity and the timeline to complete the activity.","")</f>
        <v/>
      </c>
      <c r="F73" s="682"/>
      <c r="G73" s="682"/>
      <c r="H73" s="682"/>
      <c r="I73" s="682"/>
      <c r="J73" s="683"/>
      <c r="K73" s="10">
        <f t="shared" si="0"/>
        <v>1</v>
      </c>
    </row>
    <row r="74" spans="1:11" ht="30.95" customHeight="1">
      <c r="A74" s="684" t="s">
        <v>388</v>
      </c>
      <c r="B74" s="685"/>
      <c r="C74" s="685"/>
      <c r="D74" s="99" t="str">
        <f>IF(('Action Plan'!L7)&gt;100,"Yes","No")</f>
        <v>Yes</v>
      </c>
      <c r="E74" s="681" t="str">
        <f>IF(D74="No","Explain how the activity will be monitored to ensure successful implementation. There is a 50-word minimum requirement per description entry.","")</f>
        <v/>
      </c>
      <c r="F74" s="682"/>
      <c r="G74" s="682"/>
      <c r="H74" s="682"/>
      <c r="I74" s="682"/>
      <c r="J74" s="683"/>
      <c r="K74" s="10">
        <f t="shared" si="1"/>
        <v>1</v>
      </c>
    </row>
    <row r="75" spans="1:11" ht="30.95" customHeight="1">
      <c r="A75" s="684" t="s">
        <v>377</v>
      </c>
      <c r="B75" s="685"/>
      <c r="C75" s="685"/>
      <c r="D75" s="99" t="str">
        <f>IF(('Action Plan'!D19)&gt;100,"Yes","No")</f>
        <v>Yes</v>
      </c>
      <c r="E75" s="681" t="str">
        <f>IF(D75="No","Provide a brief description of the program or activity. There is a 50-word minimum requirement per entry.","")</f>
        <v/>
      </c>
      <c r="F75" s="682"/>
      <c r="G75" s="682"/>
      <c r="H75" s="682"/>
      <c r="I75" s="682"/>
      <c r="J75" s="683"/>
      <c r="K75" s="10">
        <f t="shared" si="1"/>
        <v>1</v>
      </c>
    </row>
    <row r="76" spans="1:11" ht="30.95" customHeight="1">
      <c r="A76" s="684" t="s">
        <v>378</v>
      </c>
      <c r="B76" s="685"/>
      <c r="C76" s="685"/>
      <c r="D76" s="99" t="str">
        <f>IF(('Action Plan'!F19)&gt;100,"Yes","No")</f>
        <v>Yes</v>
      </c>
      <c r="E76" s="681" t="str">
        <f>IF(D76="No","Identify applicable AMAO(s) that the activity is directly addressing or supporting. There is a 50-word minimum requirement per entry.","")</f>
        <v/>
      </c>
      <c r="F76" s="682"/>
      <c r="G76" s="682"/>
      <c r="H76" s="682"/>
      <c r="I76" s="682"/>
      <c r="J76" s="683"/>
      <c r="K76" s="10">
        <f t="shared" si="1"/>
        <v>1</v>
      </c>
    </row>
    <row r="77" spans="1:11" ht="30.95" customHeight="1">
      <c r="A77" s="684" t="s">
        <v>379</v>
      </c>
      <c r="B77" s="685"/>
      <c r="C77" s="685"/>
      <c r="D77" s="99" t="str">
        <f>IF(('Action Plan'!H19)&gt;100,"Yes","No")</f>
        <v>Yes</v>
      </c>
      <c r="E77" s="681" t="str">
        <f>IF(D77="No","Describe how the activity is expected to improve student’s English proficiency and academic achievement. There is a 50-word minimum requirement per entry.","")</f>
        <v/>
      </c>
      <c r="F77" s="682"/>
      <c r="G77" s="682"/>
      <c r="H77" s="682"/>
      <c r="I77" s="682"/>
      <c r="J77" s="683"/>
      <c r="K77" s="10">
        <f t="shared" si="1"/>
        <v>1</v>
      </c>
    </row>
    <row r="78" spans="1:11" ht="30.95" customHeight="1">
      <c r="A78" s="684" t="s">
        <v>392</v>
      </c>
      <c r="B78" s="685"/>
      <c r="C78" s="685"/>
      <c r="D78" s="99" t="str">
        <f>IF(('Action Plan'!J19)&gt;100,"Yes","No")</f>
        <v>Yes</v>
      </c>
      <c r="E78" s="681" t="str">
        <f>IF(D78="No","Provide the personnel who is(are) responsible for implementing the activity and the timeline to complete the activity.","")</f>
        <v/>
      </c>
      <c r="F78" s="682"/>
      <c r="G78" s="682"/>
      <c r="H78" s="682"/>
      <c r="I78" s="682"/>
      <c r="J78" s="683"/>
      <c r="K78" s="10">
        <f t="shared" ref="K78:K86" si="3">IF(D78="Yes",1,0)</f>
        <v>1</v>
      </c>
    </row>
    <row r="79" spans="1:11" ht="30.95" customHeight="1">
      <c r="A79" s="684" t="s">
        <v>394</v>
      </c>
      <c r="B79" s="685"/>
      <c r="C79" s="685"/>
      <c r="D79" s="99" t="str">
        <f>IF(('Action Plan'!L19)&gt;100,"Yes","No")</f>
        <v>Yes</v>
      </c>
      <c r="E79" s="681" t="str">
        <f>IF(D79="No","Explain how the activity will be monitored to ensure successful implementation. There is a 50-word minimum requirement per description entry.","")</f>
        <v/>
      </c>
      <c r="F79" s="682"/>
      <c r="G79" s="682"/>
      <c r="H79" s="682"/>
      <c r="I79" s="682"/>
      <c r="J79" s="683"/>
      <c r="K79" s="10">
        <f t="shared" si="3"/>
        <v>1</v>
      </c>
    </row>
    <row r="80" spans="1:11" ht="30.95" customHeight="1">
      <c r="A80" s="684" t="s">
        <v>381</v>
      </c>
      <c r="B80" s="685"/>
      <c r="C80" s="685"/>
      <c r="D80" s="99" t="str">
        <f>IF(('Action Plan'!D31)&gt;100,"Yes","No")</f>
        <v>Yes</v>
      </c>
      <c r="E80" s="681" t="str">
        <f>IF(D80="No","Provide a brief description of the program or activity. There is a 50-word minimum requirement per entry.","")</f>
        <v/>
      </c>
      <c r="F80" s="682"/>
      <c r="G80" s="682"/>
      <c r="H80" s="682"/>
      <c r="I80" s="682"/>
      <c r="J80" s="683"/>
      <c r="K80" s="10">
        <f t="shared" si="3"/>
        <v>1</v>
      </c>
    </row>
    <row r="81" spans="1:11" ht="30.95" customHeight="1">
      <c r="A81" s="684" t="s">
        <v>382</v>
      </c>
      <c r="B81" s="685"/>
      <c r="C81" s="685"/>
      <c r="D81" s="99" t="str">
        <f>IF(('Action Plan'!F31)&gt;100,"Yes","No")</f>
        <v>Yes</v>
      </c>
      <c r="E81" s="681" t="str">
        <f>IF(D81="No","Identify applicable AMAO(s) that the activity is directly addressing or supporting. There is a 50-word minimum requirement per entry.","")</f>
        <v/>
      </c>
      <c r="F81" s="682"/>
      <c r="G81" s="682"/>
      <c r="H81" s="682"/>
      <c r="I81" s="682"/>
      <c r="J81" s="683"/>
      <c r="K81" s="10">
        <f t="shared" si="3"/>
        <v>1</v>
      </c>
    </row>
    <row r="82" spans="1:11" ht="30.95" customHeight="1">
      <c r="A82" s="684" t="s">
        <v>383</v>
      </c>
      <c r="B82" s="685"/>
      <c r="C82" s="685"/>
      <c r="D82" s="99" t="str">
        <f>IF(('Action Plan'!H31)&gt;100,"Yes","No")</f>
        <v>Yes</v>
      </c>
      <c r="E82" s="681" t="str">
        <f>IF(D82="No","Describe how the activity is expected to improve student’s English proficiency and academic achievement. There is a 50-word minimum requirement per entry.","")</f>
        <v/>
      </c>
      <c r="F82" s="682"/>
      <c r="G82" s="682"/>
      <c r="H82" s="682"/>
      <c r="I82" s="682"/>
      <c r="J82" s="683"/>
      <c r="K82" s="10">
        <f t="shared" si="3"/>
        <v>1</v>
      </c>
    </row>
    <row r="83" spans="1:11" ht="30.95" customHeight="1">
      <c r="A83" s="684" t="s">
        <v>393</v>
      </c>
      <c r="B83" s="685"/>
      <c r="C83" s="685"/>
      <c r="D83" s="99" t="str">
        <f>IF(('Action Plan'!J31)&gt;100,"Yes","No")</f>
        <v>Yes</v>
      </c>
      <c r="E83" s="681" t="str">
        <f>IF(D83="No","Provide the personnel who is(are) responsible for implementing the activity and the timeline to complete the activity.","")</f>
        <v/>
      </c>
      <c r="F83" s="682"/>
      <c r="G83" s="682"/>
      <c r="H83" s="682"/>
      <c r="I83" s="682"/>
      <c r="J83" s="683"/>
      <c r="K83" s="10">
        <f t="shared" si="3"/>
        <v>1</v>
      </c>
    </row>
    <row r="84" spans="1:11" ht="30.95" customHeight="1">
      <c r="A84" s="684" t="s">
        <v>395</v>
      </c>
      <c r="B84" s="685"/>
      <c r="C84" s="685"/>
      <c r="D84" s="99" t="str">
        <f>IF(('Action Plan'!L31)&gt;100,"Yes","No")</f>
        <v>Yes</v>
      </c>
      <c r="E84" s="681" t="str">
        <f>IF(D84="No","Explain how the activity will be monitored to ensure successful implementation. There is a 50-word minimum requirement per description entry.","")</f>
        <v/>
      </c>
      <c r="F84" s="682"/>
      <c r="G84" s="682"/>
      <c r="H84" s="682"/>
      <c r="I84" s="682"/>
      <c r="J84" s="683"/>
      <c r="K84" s="10">
        <f t="shared" si="3"/>
        <v>1</v>
      </c>
    </row>
    <row r="85" spans="1:11" ht="15.75">
      <c r="A85" s="529" t="s">
        <v>399</v>
      </c>
      <c r="B85" s="530"/>
      <c r="C85" s="530"/>
      <c r="D85" s="530"/>
      <c r="E85" s="530"/>
      <c r="F85" s="530"/>
      <c r="G85" s="530"/>
      <c r="H85" s="530"/>
      <c r="I85" s="530"/>
      <c r="J85" s="531"/>
      <c r="K85" s="10">
        <f t="shared" si="3"/>
        <v>0</v>
      </c>
    </row>
    <row r="86" spans="1:11" ht="15" customHeight="1">
      <c r="A86" s="678" t="s">
        <v>400</v>
      </c>
      <c r="B86" s="679"/>
      <c r="C86" s="680"/>
      <c r="D86" s="99" t="str">
        <f>IF(('Notice of Revisions'!D6)&gt;100,"Yes","No")</f>
        <v>Yes</v>
      </c>
      <c r="E86" s="681" t="str">
        <f>IF(D86="No","Input revisions on Instructional Programs. There is a 50-word minimum requirement per entry.","")</f>
        <v/>
      </c>
      <c r="F86" s="682"/>
      <c r="G86" s="682"/>
      <c r="H86" s="682"/>
      <c r="I86" s="682"/>
      <c r="J86" s="683"/>
      <c r="K86" s="10">
        <f t="shared" si="3"/>
        <v>1</v>
      </c>
    </row>
    <row r="87" spans="1:11" ht="15" customHeight="1">
      <c r="A87" s="678" t="s">
        <v>401</v>
      </c>
      <c r="B87" s="679"/>
      <c r="C87" s="680"/>
      <c r="D87" s="99" t="str">
        <f>IF(('Notice of Revisions'!D18)&gt;100,"Yes","No")</f>
        <v>Yes</v>
      </c>
      <c r="E87" s="681" t="str">
        <f>IF(D87="No","Input revisions on Professional Development. There is a 50-word minimum requirement per entry.","")</f>
        <v/>
      </c>
      <c r="F87" s="682"/>
      <c r="G87" s="682"/>
      <c r="H87" s="682"/>
      <c r="I87" s="682"/>
      <c r="J87" s="683"/>
      <c r="K87" s="10">
        <f t="shared" ref="K87" si="4">IF(D87="Yes",1,0)</f>
        <v>1</v>
      </c>
    </row>
    <row r="88" spans="1:11" ht="15" customHeight="1">
      <c r="A88" s="678" t="s">
        <v>402</v>
      </c>
      <c r="B88" s="679"/>
      <c r="C88" s="680"/>
      <c r="D88" s="99" t="str">
        <f>IF(('Notice of Revisions'!D30)&gt;100,"Yes","No")</f>
        <v>Yes</v>
      </c>
      <c r="E88" s="681" t="str">
        <f>IF(D88="No","Input revisions on Parental Involvement. There is a 50-word minimum requirement per entry.","")</f>
        <v/>
      </c>
      <c r="F88" s="682"/>
      <c r="G88" s="682"/>
      <c r="H88" s="682"/>
      <c r="I88" s="682"/>
      <c r="J88" s="683"/>
      <c r="K88" s="10">
        <f t="shared" ref="K88" si="5">IF(D88="Yes",1,0)</f>
        <v>1</v>
      </c>
    </row>
    <row r="89" spans="1:11" s="119" customFormat="1" ht="20.25" customHeight="1">
      <c r="D89" s="121"/>
      <c r="G89" s="122"/>
      <c r="K89" s="119">
        <f>SUM(K12:K41)+SUM(K43:K88)</f>
        <v>70</v>
      </c>
    </row>
  </sheetData>
  <sheetProtection password="CC52" sheet="1" objects="1" scenarios="1" selectLockedCells="1"/>
  <mergeCells count="157">
    <mergeCell ref="A83:C83"/>
    <mergeCell ref="E83:J83"/>
    <mergeCell ref="A84:C84"/>
    <mergeCell ref="E84:J84"/>
    <mergeCell ref="A78:C78"/>
    <mergeCell ref="E78:J78"/>
    <mergeCell ref="A79:C79"/>
    <mergeCell ref="E79:J79"/>
    <mergeCell ref="A80:C80"/>
    <mergeCell ref="E80:J80"/>
    <mergeCell ref="A81:C81"/>
    <mergeCell ref="E81:J81"/>
    <mergeCell ref="A82:C82"/>
    <mergeCell ref="E82:J82"/>
    <mergeCell ref="A73:C73"/>
    <mergeCell ref="E73:J73"/>
    <mergeCell ref="A74:C74"/>
    <mergeCell ref="E74:J74"/>
    <mergeCell ref="A75:C75"/>
    <mergeCell ref="E75:J75"/>
    <mergeCell ref="A76:C76"/>
    <mergeCell ref="E76:J76"/>
    <mergeCell ref="A77:C77"/>
    <mergeCell ref="E77:J77"/>
    <mergeCell ref="A70:C70"/>
    <mergeCell ref="E70:J70"/>
    <mergeCell ref="A71:C71"/>
    <mergeCell ref="E71:J71"/>
    <mergeCell ref="A69:J69"/>
    <mergeCell ref="A72:C72"/>
    <mergeCell ref="E72:J72"/>
    <mergeCell ref="A64:C64"/>
    <mergeCell ref="E64:J64"/>
    <mergeCell ref="A65:C65"/>
    <mergeCell ref="E65:J65"/>
    <mergeCell ref="A66:C66"/>
    <mergeCell ref="E66:J66"/>
    <mergeCell ref="A67:C67"/>
    <mergeCell ref="E67:J67"/>
    <mergeCell ref="A68:C68"/>
    <mergeCell ref="E68:J68"/>
    <mergeCell ref="A60:C60"/>
    <mergeCell ref="E60:J60"/>
    <mergeCell ref="A61:C61"/>
    <mergeCell ref="E61:J61"/>
    <mergeCell ref="A62:C62"/>
    <mergeCell ref="E62:J62"/>
    <mergeCell ref="A63:C63"/>
    <mergeCell ref="E63:J63"/>
    <mergeCell ref="A58:C58"/>
    <mergeCell ref="E58:J58"/>
    <mergeCell ref="A59:C59"/>
    <mergeCell ref="E59:J59"/>
    <mergeCell ref="A53:J53"/>
    <mergeCell ref="A54:C54"/>
    <mergeCell ref="A55:C55"/>
    <mergeCell ref="A56:C56"/>
    <mergeCell ref="E46:J46"/>
    <mergeCell ref="E47:J47"/>
    <mergeCell ref="E48:J48"/>
    <mergeCell ref="E54:J54"/>
    <mergeCell ref="E55:J55"/>
    <mergeCell ref="E56:J56"/>
    <mergeCell ref="E50:J50"/>
    <mergeCell ref="A51:C51"/>
    <mergeCell ref="E51:J51"/>
    <mergeCell ref="A48:C48"/>
    <mergeCell ref="A57:C57"/>
    <mergeCell ref="E57:J57"/>
    <mergeCell ref="A11:J11"/>
    <mergeCell ref="A12:C12"/>
    <mergeCell ref="E12:J12"/>
    <mergeCell ref="A13:C13"/>
    <mergeCell ref="E13:J13"/>
    <mergeCell ref="A17:C17"/>
    <mergeCell ref="E17:J17"/>
    <mergeCell ref="A25:C25"/>
    <mergeCell ref="E25:J25"/>
    <mergeCell ref="A26:J26"/>
    <mergeCell ref="A27:C27"/>
    <mergeCell ref="E27:J27"/>
    <mergeCell ref="A32:C32"/>
    <mergeCell ref="E32:J32"/>
    <mergeCell ref="A33:C33"/>
    <mergeCell ref="E33:J33"/>
    <mergeCell ref="A28:C28"/>
    <mergeCell ref="E28:J28"/>
    <mergeCell ref="A29:C29"/>
    <mergeCell ref="E29:J29"/>
    <mergeCell ref="A35:C35"/>
    <mergeCell ref="E36:J36"/>
    <mergeCell ref="A1:J1"/>
    <mergeCell ref="A2:J5"/>
    <mergeCell ref="A6:J6"/>
    <mergeCell ref="A7:J7"/>
    <mergeCell ref="A8:J8"/>
    <mergeCell ref="A9:C10"/>
    <mergeCell ref="D9:D10"/>
    <mergeCell ref="E9:J10"/>
    <mergeCell ref="A24:C24"/>
    <mergeCell ref="E24:J24"/>
    <mergeCell ref="A21:C21"/>
    <mergeCell ref="E21:J21"/>
    <mergeCell ref="A22:C22"/>
    <mergeCell ref="E22:J22"/>
    <mergeCell ref="A23:C23"/>
    <mergeCell ref="E23:J23"/>
    <mergeCell ref="A20:C20"/>
    <mergeCell ref="E20:J20"/>
    <mergeCell ref="A14:C14"/>
    <mergeCell ref="E14:J14"/>
    <mergeCell ref="A15:C15"/>
    <mergeCell ref="E15:J15"/>
    <mergeCell ref="A16:C16"/>
    <mergeCell ref="E16:J16"/>
    <mergeCell ref="A37:C37"/>
    <mergeCell ref="E37:J37"/>
    <mergeCell ref="A30:J30"/>
    <mergeCell ref="A31:C31"/>
    <mergeCell ref="E31:J31"/>
    <mergeCell ref="A34:C34"/>
    <mergeCell ref="E35:J35"/>
    <mergeCell ref="A36:C36"/>
    <mergeCell ref="E34:J34"/>
    <mergeCell ref="A42:C42"/>
    <mergeCell ref="E42:J42"/>
    <mergeCell ref="A44:C44"/>
    <mergeCell ref="E44:J44"/>
    <mergeCell ref="A43:J43"/>
    <mergeCell ref="E45:J45"/>
    <mergeCell ref="A45:C45"/>
    <mergeCell ref="A46:C46"/>
    <mergeCell ref="A47:C47"/>
    <mergeCell ref="A18:C18"/>
    <mergeCell ref="E18:J18"/>
    <mergeCell ref="A19:C19"/>
    <mergeCell ref="E19:J19"/>
    <mergeCell ref="A85:J85"/>
    <mergeCell ref="A86:C86"/>
    <mergeCell ref="E86:J86"/>
    <mergeCell ref="A88:C88"/>
    <mergeCell ref="E88:J88"/>
    <mergeCell ref="A87:C87"/>
    <mergeCell ref="E87:J87"/>
    <mergeCell ref="A38:C38"/>
    <mergeCell ref="E38:J38"/>
    <mergeCell ref="A39:C39"/>
    <mergeCell ref="E39:J39"/>
    <mergeCell ref="A41:C41"/>
    <mergeCell ref="E41:J41"/>
    <mergeCell ref="A40:C40"/>
    <mergeCell ref="E40:J40"/>
    <mergeCell ref="A52:C52"/>
    <mergeCell ref="E52:J52"/>
    <mergeCell ref="A49:C49"/>
    <mergeCell ref="E49:J49"/>
    <mergeCell ref="A50:C50"/>
  </mergeCells>
  <conditionalFormatting sqref="D12:D13 D22 D17">
    <cfRule type="cellIs" dxfId="141" priority="478" stopIfTrue="1" operator="equal">
      <formula>"No"</formula>
    </cfRule>
  </conditionalFormatting>
  <conditionalFormatting sqref="D12:D13 D22 D17">
    <cfRule type="cellIs" dxfId="140" priority="477" stopIfTrue="1" operator="equal">
      <formula>"N/A"</formula>
    </cfRule>
  </conditionalFormatting>
  <conditionalFormatting sqref="D12:D13 D22 D17">
    <cfRule type="cellIs" dxfId="139" priority="476" stopIfTrue="1" operator="equal">
      <formula>"No"</formula>
    </cfRule>
  </conditionalFormatting>
  <conditionalFormatting sqref="A7">
    <cfRule type="containsText" dxfId="138" priority="474" stopIfTrue="1" operator="containsText" text="Successful">
      <formula>NOT(ISERROR(SEARCH("Successful",A7)))</formula>
    </cfRule>
    <cfRule type="containsText" dxfId="137" priority="475" stopIfTrue="1" operator="containsText" text="Failed">
      <formula>NOT(ISERROR(SEARCH("Failed",A7)))</formula>
    </cfRule>
  </conditionalFormatting>
  <conditionalFormatting sqref="D16">
    <cfRule type="cellIs" dxfId="136" priority="428" stopIfTrue="1" operator="equal">
      <formula>"No"</formula>
    </cfRule>
  </conditionalFormatting>
  <conditionalFormatting sqref="D16">
    <cfRule type="cellIs" dxfId="135" priority="427" stopIfTrue="1" operator="equal">
      <formula>"N/A"</formula>
    </cfRule>
  </conditionalFormatting>
  <conditionalFormatting sqref="D16">
    <cfRule type="cellIs" dxfId="134" priority="426" stopIfTrue="1" operator="equal">
      <formula>"No"</formula>
    </cfRule>
  </conditionalFormatting>
  <conditionalFormatting sqref="D16">
    <cfRule type="cellIs" dxfId="133" priority="429" stopIfTrue="1" operator="equal">
      <formula>"""No"""</formula>
    </cfRule>
    <cfRule type="colorScale" priority="430">
      <colorScale>
        <cfvo type="min" val="0"/>
        <cfvo type="percentile" val="50"/>
        <cfvo type="max" val="0"/>
        <color rgb="FFF8696B"/>
        <color rgb="FFFFEB84"/>
        <color rgb="FF63BE7B"/>
      </colorScale>
    </cfRule>
  </conditionalFormatting>
  <conditionalFormatting sqref="D15">
    <cfRule type="cellIs" dxfId="132" priority="423" stopIfTrue="1" operator="equal">
      <formula>"No"</formula>
    </cfRule>
  </conditionalFormatting>
  <conditionalFormatting sqref="D15">
    <cfRule type="cellIs" dxfId="131" priority="422" stopIfTrue="1" operator="equal">
      <formula>"N/A"</formula>
    </cfRule>
  </conditionalFormatting>
  <conditionalFormatting sqref="D15">
    <cfRule type="cellIs" dxfId="130" priority="421" stopIfTrue="1" operator="equal">
      <formula>"No"</formula>
    </cfRule>
  </conditionalFormatting>
  <conditionalFormatting sqref="D15">
    <cfRule type="cellIs" dxfId="129" priority="424" stopIfTrue="1" operator="equal">
      <formula>"""No"""</formula>
    </cfRule>
    <cfRule type="colorScale" priority="425">
      <colorScale>
        <cfvo type="min" val="0"/>
        <cfvo type="percentile" val="50"/>
        <cfvo type="max" val="0"/>
        <color rgb="FFF8696B"/>
        <color rgb="FFFFEB84"/>
        <color rgb="FF63BE7B"/>
      </colorScale>
    </cfRule>
  </conditionalFormatting>
  <conditionalFormatting sqref="D18">
    <cfRule type="cellIs" dxfId="128" priority="418" stopIfTrue="1" operator="equal">
      <formula>"No"</formula>
    </cfRule>
  </conditionalFormatting>
  <conditionalFormatting sqref="D18">
    <cfRule type="cellIs" dxfId="127" priority="417" stopIfTrue="1" operator="equal">
      <formula>"N/A"</formula>
    </cfRule>
  </conditionalFormatting>
  <conditionalFormatting sqref="D18">
    <cfRule type="cellIs" dxfId="126" priority="416" stopIfTrue="1" operator="equal">
      <formula>"No"</formula>
    </cfRule>
  </conditionalFormatting>
  <conditionalFormatting sqref="D18">
    <cfRule type="cellIs" dxfId="125" priority="419" stopIfTrue="1" operator="equal">
      <formula>"""No"""</formula>
    </cfRule>
    <cfRule type="colorScale" priority="420">
      <colorScale>
        <cfvo type="min" val="0"/>
        <cfvo type="percentile" val="50"/>
        <cfvo type="max" val="0"/>
        <color rgb="FFF8696B"/>
        <color rgb="FFFFEB84"/>
        <color rgb="FF63BE7B"/>
      </colorScale>
    </cfRule>
  </conditionalFormatting>
  <conditionalFormatting sqref="D14">
    <cfRule type="cellIs" dxfId="124" priority="408" stopIfTrue="1" operator="equal">
      <formula>"No"</formula>
    </cfRule>
  </conditionalFormatting>
  <conditionalFormatting sqref="D14">
    <cfRule type="cellIs" dxfId="123" priority="407" stopIfTrue="1" operator="equal">
      <formula>"N/A"</formula>
    </cfRule>
  </conditionalFormatting>
  <conditionalFormatting sqref="D14">
    <cfRule type="cellIs" dxfId="122" priority="406" stopIfTrue="1" operator="equal">
      <formula>"No"</formula>
    </cfRule>
  </conditionalFormatting>
  <conditionalFormatting sqref="D14">
    <cfRule type="cellIs" dxfId="121" priority="409" stopIfTrue="1" operator="equal">
      <formula>"""No"""</formula>
    </cfRule>
    <cfRule type="colorScale" priority="410">
      <colorScale>
        <cfvo type="min" val="0"/>
        <cfvo type="percentile" val="50"/>
        <cfvo type="max" val="0"/>
        <color rgb="FFF8696B"/>
        <color rgb="FFFFEB84"/>
        <color rgb="FF63BE7B"/>
      </colorScale>
    </cfRule>
  </conditionalFormatting>
  <conditionalFormatting sqref="D25">
    <cfRule type="cellIs" dxfId="120" priority="318" stopIfTrue="1" operator="equal">
      <formula>"No"</formula>
    </cfRule>
  </conditionalFormatting>
  <conditionalFormatting sqref="D25">
    <cfRule type="cellIs" dxfId="119" priority="317" stopIfTrue="1" operator="equal">
      <formula>"N/A"</formula>
    </cfRule>
  </conditionalFormatting>
  <conditionalFormatting sqref="D25">
    <cfRule type="cellIs" dxfId="118" priority="316" stopIfTrue="1" operator="equal">
      <formula>"No"</formula>
    </cfRule>
  </conditionalFormatting>
  <conditionalFormatting sqref="D19">
    <cfRule type="cellIs" dxfId="117" priority="398" stopIfTrue="1" operator="equal">
      <formula>"No"</formula>
    </cfRule>
  </conditionalFormatting>
  <conditionalFormatting sqref="D19">
    <cfRule type="cellIs" dxfId="116" priority="397" stopIfTrue="1" operator="equal">
      <formula>"N/A"</formula>
    </cfRule>
  </conditionalFormatting>
  <conditionalFormatting sqref="D19">
    <cfRule type="cellIs" dxfId="115" priority="396" stopIfTrue="1" operator="equal">
      <formula>"No"</formula>
    </cfRule>
  </conditionalFormatting>
  <conditionalFormatting sqref="D19">
    <cfRule type="cellIs" dxfId="114" priority="399" stopIfTrue="1" operator="equal">
      <formula>"""No"""</formula>
    </cfRule>
    <cfRule type="colorScale" priority="400">
      <colorScale>
        <cfvo type="min" val="0"/>
        <cfvo type="percentile" val="50"/>
        <cfvo type="max" val="0"/>
        <color rgb="FFF8696B"/>
        <color rgb="FFFFEB84"/>
        <color rgb="FF63BE7B"/>
      </colorScale>
    </cfRule>
  </conditionalFormatting>
  <conditionalFormatting sqref="D20">
    <cfRule type="cellIs" dxfId="113" priority="383" stopIfTrue="1" operator="equal">
      <formula>"No"</formula>
    </cfRule>
  </conditionalFormatting>
  <conditionalFormatting sqref="D20">
    <cfRule type="cellIs" dxfId="112" priority="382" stopIfTrue="1" operator="equal">
      <formula>"N/A"</formula>
    </cfRule>
  </conditionalFormatting>
  <conditionalFormatting sqref="D20">
    <cfRule type="cellIs" dxfId="111" priority="381" stopIfTrue="1" operator="equal">
      <formula>"No"</formula>
    </cfRule>
  </conditionalFormatting>
  <conditionalFormatting sqref="D20">
    <cfRule type="cellIs" dxfId="110" priority="384" stopIfTrue="1" operator="equal">
      <formula>"""No"""</formula>
    </cfRule>
    <cfRule type="colorScale" priority="385">
      <colorScale>
        <cfvo type="min" val="0"/>
        <cfvo type="percentile" val="50"/>
        <cfvo type="max" val="0"/>
        <color rgb="FFF8696B"/>
        <color rgb="FFFFEB84"/>
        <color rgb="FF63BE7B"/>
      </colorScale>
    </cfRule>
  </conditionalFormatting>
  <conditionalFormatting sqref="D21">
    <cfRule type="cellIs" dxfId="109" priority="378" stopIfTrue="1" operator="equal">
      <formula>"No"</formula>
    </cfRule>
  </conditionalFormatting>
  <conditionalFormatting sqref="D21">
    <cfRule type="cellIs" dxfId="108" priority="377" stopIfTrue="1" operator="equal">
      <formula>"N/A"</formula>
    </cfRule>
  </conditionalFormatting>
  <conditionalFormatting sqref="D21">
    <cfRule type="cellIs" dxfId="107" priority="376" stopIfTrue="1" operator="equal">
      <formula>"No"</formula>
    </cfRule>
  </conditionalFormatting>
  <conditionalFormatting sqref="D21">
    <cfRule type="cellIs" dxfId="106" priority="379" stopIfTrue="1" operator="equal">
      <formula>"""No"""</formula>
    </cfRule>
    <cfRule type="colorScale" priority="380">
      <colorScale>
        <cfvo type="min" val="0"/>
        <cfvo type="percentile" val="50"/>
        <cfvo type="max" val="0"/>
        <color rgb="FFF8696B"/>
        <color rgb="FFFFEB84"/>
        <color rgb="FF63BE7B"/>
      </colorScale>
    </cfRule>
  </conditionalFormatting>
  <conditionalFormatting sqref="D24">
    <cfRule type="cellIs" dxfId="105" priority="333" stopIfTrue="1" operator="equal">
      <formula>"No"</formula>
    </cfRule>
  </conditionalFormatting>
  <conditionalFormatting sqref="D24">
    <cfRule type="cellIs" dxfId="104" priority="332" stopIfTrue="1" operator="equal">
      <formula>"N/A"</formula>
    </cfRule>
  </conditionalFormatting>
  <conditionalFormatting sqref="D24">
    <cfRule type="cellIs" dxfId="103" priority="331" stopIfTrue="1" operator="equal">
      <formula>"No"</formula>
    </cfRule>
  </conditionalFormatting>
  <conditionalFormatting sqref="D24">
    <cfRule type="cellIs" dxfId="102" priority="334" stopIfTrue="1" operator="equal">
      <formula>"""No"""</formula>
    </cfRule>
    <cfRule type="colorScale" priority="335">
      <colorScale>
        <cfvo type="min" val="0"/>
        <cfvo type="percentile" val="50"/>
        <cfvo type="max" val="0"/>
        <color rgb="FFF8696B"/>
        <color rgb="FFFFEB84"/>
        <color rgb="FF63BE7B"/>
      </colorScale>
    </cfRule>
  </conditionalFormatting>
  <conditionalFormatting sqref="D23">
    <cfRule type="cellIs" dxfId="101" priority="343" stopIfTrue="1" operator="equal">
      <formula>"No"</formula>
    </cfRule>
  </conditionalFormatting>
  <conditionalFormatting sqref="D23">
    <cfRule type="cellIs" dxfId="100" priority="342" stopIfTrue="1" operator="equal">
      <formula>"N/A"</formula>
    </cfRule>
  </conditionalFormatting>
  <conditionalFormatting sqref="D23">
    <cfRule type="cellIs" dxfId="99" priority="341" stopIfTrue="1" operator="equal">
      <formula>"No"</formula>
    </cfRule>
  </conditionalFormatting>
  <conditionalFormatting sqref="D23">
    <cfRule type="cellIs" dxfId="98" priority="344" stopIfTrue="1" operator="equal">
      <formula>"""No"""</formula>
    </cfRule>
    <cfRule type="colorScale" priority="345">
      <colorScale>
        <cfvo type="min" val="0"/>
        <cfvo type="percentile" val="50"/>
        <cfvo type="max" val="0"/>
        <color rgb="FFF8696B"/>
        <color rgb="FFFFEB84"/>
        <color rgb="FF63BE7B"/>
      </colorScale>
    </cfRule>
  </conditionalFormatting>
  <conditionalFormatting sqref="D25">
    <cfRule type="cellIs" dxfId="97" priority="319" stopIfTrue="1" operator="equal">
      <formula>"""No"""</formula>
    </cfRule>
    <cfRule type="colorScale" priority="320">
      <colorScale>
        <cfvo type="min" val="0"/>
        <cfvo type="percentile" val="50"/>
        <cfvo type="max" val="0"/>
        <color rgb="FFF8696B"/>
        <color rgb="FFFFEB84"/>
        <color rgb="FF63BE7B"/>
      </colorScale>
    </cfRule>
  </conditionalFormatting>
  <conditionalFormatting sqref="D27">
    <cfRule type="cellIs" dxfId="96" priority="298" stopIfTrue="1" operator="equal">
      <formula>"No"</formula>
    </cfRule>
  </conditionalFormatting>
  <conditionalFormatting sqref="D27">
    <cfRule type="cellIs" dxfId="95" priority="297" stopIfTrue="1" operator="equal">
      <formula>"N/A"</formula>
    </cfRule>
  </conditionalFormatting>
  <conditionalFormatting sqref="D27">
    <cfRule type="cellIs" dxfId="94" priority="296" stopIfTrue="1" operator="equal">
      <formula>"No"</formula>
    </cfRule>
  </conditionalFormatting>
  <conditionalFormatting sqref="D27">
    <cfRule type="cellIs" dxfId="93" priority="299" stopIfTrue="1" operator="equal">
      <formula>"""No"""</formula>
    </cfRule>
    <cfRule type="colorScale" priority="300">
      <colorScale>
        <cfvo type="min" val="0"/>
        <cfvo type="percentile" val="50"/>
        <cfvo type="max" val="0"/>
        <color rgb="FFF8696B"/>
        <color rgb="FFFFEB84"/>
        <color rgb="FF63BE7B"/>
      </colorScale>
    </cfRule>
  </conditionalFormatting>
  <conditionalFormatting sqref="D28:D29">
    <cfRule type="cellIs" dxfId="92" priority="293" stopIfTrue="1" operator="equal">
      <formula>"No"</formula>
    </cfRule>
  </conditionalFormatting>
  <conditionalFormatting sqref="D28:D29">
    <cfRule type="cellIs" dxfId="91" priority="292" stopIfTrue="1" operator="equal">
      <formula>"N/A"</formula>
    </cfRule>
  </conditionalFormatting>
  <conditionalFormatting sqref="D28:D29">
    <cfRule type="cellIs" dxfId="90" priority="291" stopIfTrue="1" operator="equal">
      <formula>"No"</formula>
    </cfRule>
  </conditionalFormatting>
  <conditionalFormatting sqref="D12:D13 D22 D17">
    <cfRule type="cellIs" dxfId="89" priority="844" stopIfTrue="1" operator="equal">
      <formula>"""No"""</formula>
    </cfRule>
    <cfRule type="colorScale" priority="845">
      <colorScale>
        <cfvo type="min" val="0"/>
        <cfvo type="percentile" val="50"/>
        <cfvo type="max" val="0"/>
        <color rgb="FFF8696B"/>
        <color rgb="FFFFEB84"/>
        <color rgb="FF63BE7B"/>
      </colorScale>
    </cfRule>
  </conditionalFormatting>
  <conditionalFormatting sqref="D32:D39">
    <cfRule type="cellIs" dxfId="88" priority="163" stopIfTrue="1" operator="equal">
      <formula>"No"</formula>
    </cfRule>
  </conditionalFormatting>
  <conditionalFormatting sqref="D32:D39">
    <cfRule type="cellIs" dxfId="87" priority="162" stopIfTrue="1" operator="equal">
      <formula>"N/A"</formula>
    </cfRule>
  </conditionalFormatting>
  <conditionalFormatting sqref="D32:D39">
    <cfRule type="cellIs" dxfId="86" priority="161" stopIfTrue="1" operator="equal">
      <formula>"No"</formula>
    </cfRule>
  </conditionalFormatting>
  <conditionalFormatting sqref="D31">
    <cfRule type="cellIs" dxfId="85" priority="273" stopIfTrue="1" operator="equal">
      <formula>"No"</formula>
    </cfRule>
  </conditionalFormatting>
  <conditionalFormatting sqref="D31">
    <cfRule type="cellIs" dxfId="84" priority="272" stopIfTrue="1" operator="equal">
      <formula>"N/A"</formula>
    </cfRule>
  </conditionalFormatting>
  <conditionalFormatting sqref="D31">
    <cfRule type="cellIs" dxfId="83" priority="271" stopIfTrue="1" operator="equal">
      <formula>"No"</formula>
    </cfRule>
  </conditionalFormatting>
  <conditionalFormatting sqref="D31">
    <cfRule type="cellIs" dxfId="82" priority="274" stopIfTrue="1" operator="equal">
      <formula>"""No"""</formula>
    </cfRule>
    <cfRule type="colorScale" priority="275">
      <colorScale>
        <cfvo type="min" val="0"/>
        <cfvo type="percentile" val="50"/>
        <cfvo type="max" val="0"/>
        <color rgb="FFF8696B"/>
        <color rgb="FFFFEB84"/>
        <color rgb="FF63BE7B"/>
      </colorScale>
    </cfRule>
  </conditionalFormatting>
  <conditionalFormatting sqref="D28:D29">
    <cfRule type="cellIs" dxfId="81" priority="848" stopIfTrue="1" operator="equal">
      <formula>"""No"""</formula>
    </cfRule>
    <cfRule type="colorScale" priority="849">
      <colorScale>
        <cfvo type="min" val="0"/>
        <cfvo type="percentile" val="50"/>
        <cfvo type="max" val="0"/>
        <color rgb="FFF8696B"/>
        <color rgb="FFFFEB84"/>
        <color rgb="FF63BE7B"/>
      </colorScale>
    </cfRule>
  </conditionalFormatting>
  <conditionalFormatting sqref="D32:D39">
    <cfRule type="cellIs" dxfId="80" priority="164" stopIfTrue="1" operator="equal">
      <formula>"""No"""</formula>
    </cfRule>
    <cfRule type="colorScale" priority="165">
      <colorScale>
        <cfvo type="min" val="0"/>
        <cfvo type="percentile" val="50"/>
        <cfvo type="max" val="0"/>
        <color rgb="FFF8696B"/>
        <color rgb="FFFFEB84"/>
        <color rgb="FF63BE7B"/>
      </colorScale>
    </cfRule>
  </conditionalFormatting>
  <conditionalFormatting sqref="D40:D41">
    <cfRule type="cellIs" dxfId="79" priority="158" stopIfTrue="1" operator="equal">
      <formula>"No"</formula>
    </cfRule>
  </conditionalFormatting>
  <conditionalFormatting sqref="D40:D41">
    <cfRule type="cellIs" dxfId="78" priority="157" stopIfTrue="1" operator="equal">
      <formula>"N/A"</formula>
    </cfRule>
  </conditionalFormatting>
  <conditionalFormatting sqref="D40:D41">
    <cfRule type="cellIs" dxfId="77" priority="156" stopIfTrue="1" operator="equal">
      <formula>"No"</formula>
    </cfRule>
  </conditionalFormatting>
  <conditionalFormatting sqref="D40:D41">
    <cfRule type="cellIs" dxfId="76" priority="159" stopIfTrue="1" operator="equal">
      <formula>"""No"""</formula>
    </cfRule>
    <cfRule type="colorScale" priority="160">
      <colorScale>
        <cfvo type="min" val="0"/>
        <cfvo type="percentile" val="50"/>
        <cfvo type="max" val="0"/>
        <color rgb="FFF8696B"/>
        <color rgb="FFFFEB84"/>
        <color rgb="FF63BE7B"/>
      </colorScale>
    </cfRule>
  </conditionalFormatting>
  <conditionalFormatting sqref="D42">
    <cfRule type="cellIs" dxfId="75" priority="153" stopIfTrue="1" operator="equal">
      <formula>"No"</formula>
    </cfRule>
  </conditionalFormatting>
  <conditionalFormatting sqref="D42">
    <cfRule type="cellIs" dxfId="74" priority="152" stopIfTrue="1" operator="equal">
      <formula>"N/A"</formula>
    </cfRule>
  </conditionalFormatting>
  <conditionalFormatting sqref="D42">
    <cfRule type="cellIs" dxfId="73" priority="151" stopIfTrue="1" operator="equal">
      <formula>"No"</formula>
    </cfRule>
  </conditionalFormatting>
  <conditionalFormatting sqref="D42">
    <cfRule type="cellIs" dxfId="72" priority="154" stopIfTrue="1" operator="equal">
      <formula>"""No"""</formula>
    </cfRule>
    <cfRule type="colorScale" priority="155">
      <colorScale>
        <cfvo type="min" val="0"/>
        <cfvo type="percentile" val="50"/>
        <cfvo type="max" val="0"/>
        <color rgb="FFF8696B"/>
        <color rgb="FFFFEB84"/>
        <color rgb="FF63BE7B"/>
      </colorScale>
    </cfRule>
  </conditionalFormatting>
  <conditionalFormatting sqref="D44">
    <cfRule type="cellIs" dxfId="71" priority="148" stopIfTrue="1" operator="equal">
      <formula>"No"</formula>
    </cfRule>
  </conditionalFormatting>
  <conditionalFormatting sqref="D44">
    <cfRule type="cellIs" dxfId="70" priority="147" stopIfTrue="1" operator="equal">
      <formula>"N/A"</formula>
    </cfRule>
  </conditionalFormatting>
  <conditionalFormatting sqref="D44">
    <cfRule type="cellIs" dxfId="69" priority="146" stopIfTrue="1" operator="equal">
      <formula>"No"</formula>
    </cfRule>
  </conditionalFormatting>
  <conditionalFormatting sqref="D44">
    <cfRule type="cellIs" dxfId="68" priority="149" stopIfTrue="1" operator="equal">
      <formula>"""No"""</formula>
    </cfRule>
    <cfRule type="colorScale" priority="150">
      <colorScale>
        <cfvo type="min" val="0"/>
        <cfvo type="percentile" val="50"/>
        <cfvo type="max" val="0"/>
        <color rgb="FFF8696B"/>
        <color rgb="FFFFEB84"/>
        <color rgb="FF63BE7B"/>
      </colorScale>
    </cfRule>
  </conditionalFormatting>
  <conditionalFormatting sqref="D45:D50">
    <cfRule type="cellIs" dxfId="67" priority="98" stopIfTrue="1" operator="equal">
      <formula>"No"</formula>
    </cfRule>
  </conditionalFormatting>
  <conditionalFormatting sqref="D45:D50">
    <cfRule type="cellIs" dxfId="66" priority="97" stopIfTrue="1" operator="equal">
      <formula>"N/A"</formula>
    </cfRule>
  </conditionalFormatting>
  <conditionalFormatting sqref="D45:D50">
    <cfRule type="cellIs" dxfId="65" priority="96" stopIfTrue="1" operator="equal">
      <formula>"No"</formula>
    </cfRule>
  </conditionalFormatting>
  <conditionalFormatting sqref="D45:D50">
    <cfRule type="cellIs" dxfId="64" priority="99" stopIfTrue="1" operator="equal">
      <formula>"""No"""</formula>
    </cfRule>
    <cfRule type="colorScale" priority="100">
      <colorScale>
        <cfvo type="min" val="0"/>
        <cfvo type="percentile" val="50"/>
        <cfvo type="max" val="0"/>
        <color rgb="FFF8696B"/>
        <color rgb="FFFFEB84"/>
        <color rgb="FF63BE7B"/>
      </colorScale>
    </cfRule>
  </conditionalFormatting>
  <conditionalFormatting sqref="D54">
    <cfRule type="cellIs" dxfId="63" priority="93" stopIfTrue="1" operator="equal">
      <formula>"No"</formula>
    </cfRule>
  </conditionalFormatting>
  <conditionalFormatting sqref="D54">
    <cfRule type="cellIs" dxfId="62" priority="92" stopIfTrue="1" operator="equal">
      <formula>"N/A"</formula>
    </cfRule>
  </conditionalFormatting>
  <conditionalFormatting sqref="D54">
    <cfRule type="cellIs" dxfId="61" priority="91" stopIfTrue="1" operator="equal">
      <formula>"No"</formula>
    </cfRule>
  </conditionalFormatting>
  <conditionalFormatting sqref="D54">
    <cfRule type="cellIs" dxfId="60" priority="94" stopIfTrue="1" operator="equal">
      <formula>"""No"""</formula>
    </cfRule>
    <cfRule type="colorScale" priority="95">
      <colorScale>
        <cfvo type="min" val="0"/>
        <cfvo type="percentile" val="50"/>
        <cfvo type="max" val="0"/>
        <color rgb="FFF8696B"/>
        <color rgb="FFFFEB84"/>
        <color rgb="FF63BE7B"/>
      </colorScale>
    </cfRule>
  </conditionalFormatting>
  <conditionalFormatting sqref="D55:D58">
    <cfRule type="cellIs" dxfId="59" priority="73" stopIfTrue="1" operator="equal">
      <formula>"No"</formula>
    </cfRule>
  </conditionalFormatting>
  <conditionalFormatting sqref="D55:D58">
    <cfRule type="cellIs" dxfId="58" priority="72" stopIfTrue="1" operator="equal">
      <formula>"N/A"</formula>
    </cfRule>
  </conditionalFormatting>
  <conditionalFormatting sqref="D55:D58">
    <cfRule type="cellIs" dxfId="57" priority="71" stopIfTrue="1" operator="equal">
      <formula>"No"</formula>
    </cfRule>
  </conditionalFormatting>
  <conditionalFormatting sqref="D55:D58">
    <cfRule type="cellIs" dxfId="56" priority="74" stopIfTrue="1" operator="equal">
      <formula>"""No"""</formula>
    </cfRule>
    <cfRule type="colorScale" priority="75">
      <colorScale>
        <cfvo type="min" val="0"/>
        <cfvo type="percentile" val="50"/>
        <cfvo type="max" val="0"/>
        <color rgb="FFF8696B"/>
        <color rgb="FFFFEB84"/>
        <color rgb="FF63BE7B"/>
      </colorScale>
    </cfRule>
  </conditionalFormatting>
  <conditionalFormatting sqref="D59">
    <cfRule type="cellIs" dxfId="55" priority="68" stopIfTrue="1" operator="equal">
      <formula>"No"</formula>
    </cfRule>
  </conditionalFormatting>
  <conditionalFormatting sqref="D59">
    <cfRule type="cellIs" dxfId="54" priority="67" stopIfTrue="1" operator="equal">
      <formula>"N/A"</formula>
    </cfRule>
  </conditionalFormatting>
  <conditionalFormatting sqref="D59">
    <cfRule type="cellIs" dxfId="53" priority="66" stopIfTrue="1" operator="equal">
      <formula>"No"</formula>
    </cfRule>
  </conditionalFormatting>
  <conditionalFormatting sqref="D59">
    <cfRule type="cellIs" dxfId="52" priority="69" stopIfTrue="1" operator="equal">
      <formula>"""No"""</formula>
    </cfRule>
    <cfRule type="colorScale" priority="70">
      <colorScale>
        <cfvo type="min" val="0"/>
        <cfvo type="percentile" val="50"/>
        <cfvo type="max" val="0"/>
        <color rgb="FFF8696B"/>
        <color rgb="FFFFEB84"/>
        <color rgb="FF63BE7B"/>
      </colorScale>
    </cfRule>
  </conditionalFormatting>
  <conditionalFormatting sqref="D60:D63">
    <cfRule type="cellIs" dxfId="51" priority="63" stopIfTrue="1" operator="equal">
      <formula>"No"</formula>
    </cfRule>
  </conditionalFormatting>
  <conditionalFormatting sqref="D60:D63">
    <cfRule type="cellIs" dxfId="50" priority="62" stopIfTrue="1" operator="equal">
      <formula>"N/A"</formula>
    </cfRule>
  </conditionalFormatting>
  <conditionalFormatting sqref="D60:D63">
    <cfRule type="cellIs" dxfId="49" priority="61" stopIfTrue="1" operator="equal">
      <formula>"No"</formula>
    </cfRule>
  </conditionalFormatting>
  <conditionalFormatting sqref="D60:D63">
    <cfRule type="cellIs" dxfId="48" priority="64" stopIfTrue="1" operator="equal">
      <formula>"""No"""</formula>
    </cfRule>
    <cfRule type="colorScale" priority="65">
      <colorScale>
        <cfvo type="min" val="0"/>
        <cfvo type="percentile" val="50"/>
        <cfvo type="max" val="0"/>
        <color rgb="FFF8696B"/>
        <color rgb="FFFFEB84"/>
        <color rgb="FF63BE7B"/>
      </colorScale>
    </cfRule>
  </conditionalFormatting>
  <conditionalFormatting sqref="D64">
    <cfRule type="cellIs" dxfId="47" priority="58" stopIfTrue="1" operator="equal">
      <formula>"No"</formula>
    </cfRule>
  </conditionalFormatting>
  <conditionalFormatting sqref="D64">
    <cfRule type="cellIs" dxfId="46" priority="57" stopIfTrue="1" operator="equal">
      <formula>"N/A"</formula>
    </cfRule>
  </conditionalFormatting>
  <conditionalFormatting sqref="D64">
    <cfRule type="cellIs" dxfId="45" priority="56" stopIfTrue="1" operator="equal">
      <formula>"No"</formula>
    </cfRule>
  </conditionalFormatting>
  <conditionalFormatting sqref="D64">
    <cfRule type="cellIs" dxfId="44" priority="59" stopIfTrue="1" operator="equal">
      <formula>"""No"""</formula>
    </cfRule>
    <cfRule type="colorScale" priority="60">
      <colorScale>
        <cfvo type="min" val="0"/>
        <cfvo type="percentile" val="50"/>
        <cfvo type="max" val="0"/>
        <color rgb="FFF8696B"/>
        <color rgb="FFFFEB84"/>
        <color rgb="FF63BE7B"/>
      </colorScale>
    </cfRule>
  </conditionalFormatting>
  <conditionalFormatting sqref="D65:D68">
    <cfRule type="cellIs" dxfId="43" priority="53" stopIfTrue="1" operator="equal">
      <formula>"No"</formula>
    </cfRule>
  </conditionalFormatting>
  <conditionalFormatting sqref="D65:D68">
    <cfRule type="cellIs" dxfId="42" priority="52" stopIfTrue="1" operator="equal">
      <formula>"N/A"</formula>
    </cfRule>
  </conditionalFormatting>
  <conditionalFormatting sqref="D65:D68">
    <cfRule type="cellIs" dxfId="41" priority="51" stopIfTrue="1" operator="equal">
      <formula>"No"</formula>
    </cfRule>
  </conditionalFormatting>
  <conditionalFormatting sqref="D65:D68">
    <cfRule type="cellIs" dxfId="40" priority="54" stopIfTrue="1" operator="equal">
      <formula>"""No"""</formula>
    </cfRule>
    <cfRule type="colorScale" priority="55">
      <colorScale>
        <cfvo type="min" val="0"/>
        <cfvo type="percentile" val="50"/>
        <cfvo type="max" val="0"/>
        <color rgb="FFF8696B"/>
        <color rgb="FFFFEB84"/>
        <color rgb="FF63BE7B"/>
      </colorScale>
    </cfRule>
  </conditionalFormatting>
  <conditionalFormatting sqref="D70">
    <cfRule type="cellIs" dxfId="39" priority="48" stopIfTrue="1" operator="equal">
      <formula>"No"</formula>
    </cfRule>
  </conditionalFormatting>
  <conditionalFormatting sqref="D70">
    <cfRule type="cellIs" dxfId="38" priority="47" stopIfTrue="1" operator="equal">
      <formula>"N/A"</formula>
    </cfRule>
  </conditionalFormatting>
  <conditionalFormatting sqref="D70">
    <cfRule type="cellIs" dxfId="37" priority="46" stopIfTrue="1" operator="equal">
      <formula>"No"</formula>
    </cfRule>
  </conditionalFormatting>
  <conditionalFormatting sqref="D70">
    <cfRule type="cellIs" dxfId="36" priority="49" stopIfTrue="1" operator="equal">
      <formula>"""No"""</formula>
    </cfRule>
    <cfRule type="colorScale" priority="50">
      <colorScale>
        <cfvo type="min" val="0"/>
        <cfvo type="percentile" val="50"/>
        <cfvo type="max" val="0"/>
        <color rgb="FFF8696B"/>
        <color rgb="FFFFEB84"/>
        <color rgb="FF63BE7B"/>
      </colorScale>
    </cfRule>
  </conditionalFormatting>
  <conditionalFormatting sqref="D71:D74">
    <cfRule type="cellIs" dxfId="35" priority="43" stopIfTrue="1" operator="equal">
      <formula>"No"</formula>
    </cfRule>
  </conditionalFormatting>
  <conditionalFormatting sqref="D71:D74">
    <cfRule type="cellIs" dxfId="34" priority="42" stopIfTrue="1" operator="equal">
      <formula>"N/A"</formula>
    </cfRule>
  </conditionalFormatting>
  <conditionalFormatting sqref="D71:D74">
    <cfRule type="cellIs" dxfId="33" priority="41" stopIfTrue="1" operator="equal">
      <formula>"No"</formula>
    </cfRule>
  </conditionalFormatting>
  <conditionalFormatting sqref="D71:D74">
    <cfRule type="cellIs" dxfId="32" priority="44" stopIfTrue="1" operator="equal">
      <formula>"""No"""</formula>
    </cfRule>
    <cfRule type="colorScale" priority="45">
      <colorScale>
        <cfvo type="min" val="0"/>
        <cfvo type="percentile" val="50"/>
        <cfvo type="max" val="0"/>
        <color rgb="FFF8696B"/>
        <color rgb="FFFFEB84"/>
        <color rgb="FF63BE7B"/>
      </colorScale>
    </cfRule>
  </conditionalFormatting>
  <conditionalFormatting sqref="D75">
    <cfRule type="cellIs" dxfId="31" priority="38" stopIfTrue="1" operator="equal">
      <formula>"No"</formula>
    </cfRule>
  </conditionalFormatting>
  <conditionalFormatting sqref="D75">
    <cfRule type="cellIs" dxfId="30" priority="37" stopIfTrue="1" operator="equal">
      <formula>"N/A"</formula>
    </cfRule>
  </conditionalFormatting>
  <conditionalFormatting sqref="D75">
    <cfRule type="cellIs" dxfId="29" priority="36" stopIfTrue="1" operator="equal">
      <formula>"No"</formula>
    </cfRule>
  </conditionalFormatting>
  <conditionalFormatting sqref="D75">
    <cfRule type="cellIs" dxfId="28" priority="39" stopIfTrue="1" operator="equal">
      <formula>"""No"""</formula>
    </cfRule>
    <cfRule type="colorScale" priority="40">
      <colorScale>
        <cfvo type="min" val="0"/>
        <cfvo type="percentile" val="50"/>
        <cfvo type="max" val="0"/>
        <color rgb="FFF8696B"/>
        <color rgb="FFFFEB84"/>
        <color rgb="FF63BE7B"/>
      </colorScale>
    </cfRule>
  </conditionalFormatting>
  <conditionalFormatting sqref="D76:D79">
    <cfRule type="cellIs" dxfId="27" priority="33" stopIfTrue="1" operator="equal">
      <formula>"No"</formula>
    </cfRule>
  </conditionalFormatting>
  <conditionalFormatting sqref="D76:D79">
    <cfRule type="cellIs" dxfId="26" priority="32" stopIfTrue="1" operator="equal">
      <formula>"N/A"</formula>
    </cfRule>
  </conditionalFormatting>
  <conditionalFormatting sqref="D76:D79">
    <cfRule type="cellIs" dxfId="25" priority="31" stopIfTrue="1" operator="equal">
      <formula>"No"</formula>
    </cfRule>
  </conditionalFormatting>
  <conditionalFormatting sqref="D76:D79">
    <cfRule type="cellIs" dxfId="24" priority="34" stopIfTrue="1" operator="equal">
      <formula>"""No"""</formula>
    </cfRule>
    <cfRule type="colorScale" priority="35">
      <colorScale>
        <cfvo type="min" val="0"/>
        <cfvo type="percentile" val="50"/>
        <cfvo type="max" val="0"/>
        <color rgb="FFF8696B"/>
        <color rgb="FFFFEB84"/>
        <color rgb="FF63BE7B"/>
      </colorScale>
    </cfRule>
  </conditionalFormatting>
  <conditionalFormatting sqref="D80">
    <cfRule type="cellIs" dxfId="23" priority="28" stopIfTrue="1" operator="equal">
      <formula>"No"</formula>
    </cfRule>
  </conditionalFormatting>
  <conditionalFormatting sqref="D80">
    <cfRule type="cellIs" dxfId="22" priority="27" stopIfTrue="1" operator="equal">
      <formula>"N/A"</formula>
    </cfRule>
  </conditionalFormatting>
  <conditionalFormatting sqref="D80">
    <cfRule type="cellIs" dxfId="21" priority="26" stopIfTrue="1" operator="equal">
      <formula>"No"</formula>
    </cfRule>
  </conditionalFormatting>
  <conditionalFormatting sqref="D80">
    <cfRule type="cellIs" dxfId="20" priority="29" stopIfTrue="1" operator="equal">
      <formula>"""No"""</formula>
    </cfRule>
    <cfRule type="colorScale" priority="30">
      <colorScale>
        <cfvo type="min" val="0"/>
        <cfvo type="percentile" val="50"/>
        <cfvo type="max" val="0"/>
        <color rgb="FFF8696B"/>
        <color rgb="FFFFEB84"/>
        <color rgb="FF63BE7B"/>
      </colorScale>
    </cfRule>
  </conditionalFormatting>
  <conditionalFormatting sqref="D81:D84">
    <cfRule type="cellIs" dxfId="19" priority="23" stopIfTrue="1" operator="equal">
      <formula>"No"</formula>
    </cfRule>
  </conditionalFormatting>
  <conditionalFormatting sqref="D81:D84">
    <cfRule type="cellIs" dxfId="18" priority="22" stopIfTrue="1" operator="equal">
      <formula>"N/A"</formula>
    </cfRule>
  </conditionalFormatting>
  <conditionalFormatting sqref="D81:D84">
    <cfRule type="cellIs" dxfId="17" priority="21" stopIfTrue="1" operator="equal">
      <formula>"No"</formula>
    </cfRule>
  </conditionalFormatting>
  <conditionalFormatting sqref="D81:D84">
    <cfRule type="cellIs" dxfId="16" priority="24" stopIfTrue="1" operator="equal">
      <formula>"""No"""</formula>
    </cfRule>
    <cfRule type="colorScale" priority="25">
      <colorScale>
        <cfvo type="min" val="0"/>
        <cfvo type="percentile" val="50"/>
        <cfvo type="max" val="0"/>
        <color rgb="FFF8696B"/>
        <color rgb="FFFFEB84"/>
        <color rgb="FF63BE7B"/>
      </colorScale>
    </cfRule>
  </conditionalFormatting>
  <conditionalFormatting sqref="D86">
    <cfRule type="cellIs" dxfId="15" priority="18" stopIfTrue="1" operator="equal">
      <formula>"No"</formula>
    </cfRule>
  </conditionalFormatting>
  <conditionalFormatting sqref="D86">
    <cfRule type="cellIs" dxfId="14" priority="17" stopIfTrue="1" operator="equal">
      <formula>"N/A"</formula>
    </cfRule>
  </conditionalFormatting>
  <conditionalFormatting sqref="D86">
    <cfRule type="cellIs" dxfId="13" priority="16" stopIfTrue="1" operator="equal">
      <formula>"No"</formula>
    </cfRule>
  </conditionalFormatting>
  <conditionalFormatting sqref="D86">
    <cfRule type="cellIs" dxfId="12" priority="19" stopIfTrue="1" operator="equal">
      <formula>"""No"""</formula>
    </cfRule>
    <cfRule type="colorScale" priority="20">
      <colorScale>
        <cfvo type="min" val="0"/>
        <cfvo type="percentile" val="50"/>
        <cfvo type="max" val="0"/>
        <color rgb="FFF8696B"/>
        <color rgb="FFFFEB84"/>
        <color rgb="FF63BE7B"/>
      </colorScale>
    </cfRule>
  </conditionalFormatting>
  <conditionalFormatting sqref="D88">
    <cfRule type="cellIs" dxfId="11" priority="13" stopIfTrue="1" operator="equal">
      <formula>"No"</formula>
    </cfRule>
  </conditionalFormatting>
  <conditionalFormatting sqref="D88">
    <cfRule type="cellIs" dxfId="10" priority="12" stopIfTrue="1" operator="equal">
      <formula>"N/A"</formula>
    </cfRule>
  </conditionalFormatting>
  <conditionalFormatting sqref="D88">
    <cfRule type="cellIs" dxfId="9" priority="11" stopIfTrue="1" operator="equal">
      <formula>"No"</formula>
    </cfRule>
  </conditionalFormatting>
  <conditionalFormatting sqref="D88">
    <cfRule type="cellIs" dxfId="8" priority="14" stopIfTrue="1" operator="equal">
      <formula>"""No"""</formula>
    </cfRule>
    <cfRule type="colorScale" priority="15">
      <colorScale>
        <cfvo type="min" val="0"/>
        <cfvo type="percentile" val="50"/>
        <cfvo type="max" val="0"/>
        <color rgb="FFF8696B"/>
        <color rgb="FFFFEB84"/>
        <color rgb="FF63BE7B"/>
      </colorScale>
    </cfRule>
  </conditionalFormatting>
  <conditionalFormatting sqref="D87">
    <cfRule type="cellIs" dxfId="7" priority="8" stopIfTrue="1" operator="equal">
      <formula>"No"</formula>
    </cfRule>
  </conditionalFormatting>
  <conditionalFormatting sqref="D87">
    <cfRule type="cellIs" dxfId="6" priority="7" stopIfTrue="1" operator="equal">
      <formula>"N/A"</formula>
    </cfRule>
  </conditionalFormatting>
  <conditionalFormatting sqref="D87">
    <cfRule type="cellIs" dxfId="5" priority="6" stopIfTrue="1" operator="equal">
      <formula>"No"</formula>
    </cfRule>
  </conditionalFormatting>
  <conditionalFormatting sqref="D87">
    <cfRule type="cellIs" dxfId="4" priority="9" stopIfTrue="1" operator="equal">
      <formula>"""No"""</formula>
    </cfRule>
    <cfRule type="colorScale" priority="10">
      <colorScale>
        <cfvo type="min" val="0"/>
        <cfvo type="percentile" val="50"/>
        <cfvo type="max" val="0"/>
        <color rgb="FFF8696B"/>
        <color rgb="FFFFEB84"/>
        <color rgb="FF63BE7B"/>
      </colorScale>
    </cfRule>
  </conditionalFormatting>
  <conditionalFormatting sqref="D51:D52">
    <cfRule type="cellIs" dxfId="3" priority="3" stopIfTrue="1" operator="equal">
      <formula>"No"</formula>
    </cfRule>
  </conditionalFormatting>
  <conditionalFormatting sqref="D51:D52">
    <cfRule type="cellIs" dxfId="2" priority="2" stopIfTrue="1" operator="equal">
      <formula>"N/A"</formula>
    </cfRule>
  </conditionalFormatting>
  <conditionalFormatting sqref="D51:D52">
    <cfRule type="cellIs" dxfId="1" priority="1" stopIfTrue="1" operator="equal">
      <formula>"No"</formula>
    </cfRule>
  </conditionalFormatting>
  <conditionalFormatting sqref="D51:D52">
    <cfRule type="cellIs" dxfId="0" priority="4" stopIfTrue="1" operator="equal">
      <formula>"""No"""</formula>
    </cfRule>
    <cfRule type="colorScale" priority="5">
      <colorScale>
        <cfvo type="min" val="0"/>
        <cfvo type="percentile" val="50"/>
        <cfvo type="max" val="0"/>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enableFormatConditionsCalculation="0">
    <tabColor rgb="FFFFFF00"/>
    <pageSetUpPr fitToPage="1"/>
  </sheetPr>
  <dimension ref="A1:J82"/>
  <sheetViews>
    <sheetView topLeftCell="A33" workbookViewId="0">
      <selection activeCell="A49" sqref="A49:J62"/>
    </sheetView>
  </sheetViews>
  <sheetFormatPr defaultColWidth="8.85546875" defaultRowHeight="12.75"/>
  <cols>
    <col min="1" max="10" width="15.7109375" style="3" customWidth="1"/>
    <col min="11" max="51" width="4.7109375" style="3" customWidth="1"/>
    <col min="52" max="16384" width="8.85546875" style="3"/>
  </cols>
  <sheetData>
    <row r="1" spans="1:10" ht="15" customHeight="1">
      <c r="A1" s="163" t="s">
        <v>10</v>
      </c>
      <c r="B1" s="164"/>
      <c r="C1" s="164"/>
      <c r="D1" s="164"/>
      <c r="E1" s="164"/>
      <c r="F1" s="164"/>
      <c r="G1" s="164"/>
      <c r="H1" s="164"/>
      <c r="I1" s="164"/>
      <c r="J1" s="165"/>
    </row>
    <row r="2" spans="1:10" ht="15" customHeight="1">
      <c r="A2" s="166"/>
      <c r="B2" s="167"/>
      <c r="C2" s="167"/>
      <c r="D2" s="167"/>
      <c r="E2" s="167"/>
      <c r="F2" s="167"/>
      <c r="G2" s="167"/>
      <c r="H2" s="167"/>
      <c r="I2" s="167"/>
      <c r="J2" s="168"/>
    </row>
    <row r="3" spans="1:10" ht="12.75" customHeight="1">
      <c r="A3" s="190" t="s">
        <v>92</v>
      </c>
      <c r="B3" s="191"/>
      <c r="C3" s="191"/>
      <c r="D3" s="191"/>
      <c r="E3" s="191"/>
      <c r="F3" s="191"/>
      <c r="G3" s="191"/>
      <c r="H3" s="191"/>
      <c r="I3" s="191"/>
      <c r="J3" s="192"/>
    </row>
    <row r="4" spans="1:10">
      <c r="A4" s="193"/>
      <c r="B4" s="194"/>
      <c r="C4" s="194"/>
      <c r="D4" s="194"/>
      <c r="E4" s="194"/>
      <c r="F4" s="194"/>
      <c r="G4" s="194"/>
      <c r="H4" s="194"/>
      <c r="I4" s="194"/>
      <c r="J4" s="195"/>
    </row>
    <row r="5" spans="1:10">
      <c r="A5" s="16"/>
      <c r="B5" s="17"/>
      <c r="C5" s="17"/>
      <c r="D5" s="17"/>
      <c r="E5" s="17"/>
      <c r="F5" s="17"/>
      <c r="G5" s="17"/>
      <c r="H5" s="17"/>
      <c r="I5" s="17"/>
      <c r="J5" s="18"/>
    </row>
    <row r="6" spans="1:10">
      <c r="A6" s="19"/>
      <c r="B6" s="25"/>
      <c r="C6" s="25"/>
      <c r="D6" s="25"/>
      <c r="E6" s="25"/>
      <c r="F6" s="25"/>
      <c r="G6" s="25"/>
      <c r="H6" s="25"/>
      <c r="I6" s="25"/>
      <c r="J6" s="28"/>
    </row>
    <row r="7" spans="1:10" ht="12.75" customHeight="1">
      <c r="A7" s="19"/>
      <c r="C7" s="21"/>
      <c r="D7" s="158" t="s">
        <v>56</v>
      </c>
      <c r="E7" s="158"/>
      <c r="F7" s="158"/>
      <c r="G7" s="158"/>
      <c r="H7" s="158"/>
      <c r="I7" s="158"/>
      <c r="J7" s="159"/>
    </row>
    <row r="8" spans="1:10" ht="13.5" thickBot="1">
      <c r="A8" s="19"/>
      <c r="B8" s="51"/>
      <c r="C8" s="25"/>
      <c r="D8" s="25"/>
      <c r="E8" s="25"/>
      <c r="F8" s="25"/>
      <c r="G8" s="25"/>
      <c r="H8" s="25"/>
      <c r="I8" s="25"/>
      <c r="J8" s="28"/>
    </row>
    <row r="9" spans="1:10" ht="13.5" thickBot="1">
      <c r="A9" s="24" t="s">
        <v>93</v>
      </c>
      <c r="B9" s="62" t="s">
        <v>34</v>
      </c>
      <c r="C9" s="25"/>
      <c r="D9" s="155" t="s">
        <v>153</v>
      </c>
      <c r="E9" s="178"/>
      <c r="F9" s="178"/>
      <c r="G9" s="178"/>
      <c r="H9" s="178"/>
      <c r="I9" s="178"/>
      <c r="J9" s="179"/>
    </row>
    <row r="10" spans="1:10">
      <c r="A10" s="24"/>
      <c r="B10" s="52"/>
      <c r="C10" s="25"/>
      <c r="D10" s="178"/>
      <c r="E10" s="178"/>
      <c r="F10" s="178"/>
      <c r="G10" s="178"/>
      <c r="H10" s="178"/>
      <c r="I10" s="178"/>
      <c r="J10" s="179"/>
    </row>
    <row r="11" spans="1:10" ht="13.5" thickBot="1">
      <c r="A11" s="24"/>
      <c r="B11" s="27"/>
      <c r="C11" s="25"/>
      <c r="D11" s="25"/>
      <c r="E11" s="25"/>
      <c r="F11" s="25"/>
      <c r="G11" s="25"/>
      <c r="H11" s="25"/>
      <c r="I11" s="25"/>
      <c r="J11" s="28"/>
    </row>
    <row r="12" spans="1:10" ht="13.5" customHeight="1" thickBot="1">
      <c r="A12" s="24" t="s">
        <v>94</v>
      </c>
      <c r="B12" s="62" t="s">
        <v>34</v>
      </c>
      <c r="C12" s="25"/>
      <c r="D12" s="155" t="s">
        <v>141</v>
      </c>
      <c r="E12" s="178"/>
      <c r="F12" s="178"/>
      <c r="G12" s="178"/>
      <c r="H12" s="178"/>
      <c r="I12" s="178"/>
      <c r="J12" s="179"/>
    </row>
    <row r="13" spans="1:10">
      <c r="A13" s="24"/>
      <c r="B13" s="52"/>
      <c r="C13" s="25"/>
      <c r="D13" s="178"/>
      <c r="E13" s="178"/>
      <c r="F13" s="178"/>
      <c r="G13" s="178"/>
      <c r="H13" s="178"/>
      <c r="I13" s="178"/>
      <c r="J13" s="179"/>
    </row>
    <row r="14" spans="1:10" ht="13.5" thickBot="1">
      <c r="A14" s="24"/>
      <c r="B14" s="27"/>
      <c r="C14" s="25"/>
      <c r="D14" s="25"/>
      <c r="E14" s="25"/>
      <c r="F14" s="25"/>
      <c r="G14" s="25"/>
      <c r="H14" s="25"/>
      <c r="I14" s="25"/>
      <c r="J14" s="28"/>
    </row>
    <row r="15" spans="1:10" ht="12.75" customHeight="1" thickBot="1">
      <c r="A15" s="24" t="s">
        <v>96</v>
      </c>
      <c r="B15" s="62" t="s">
        <v>34</v>
      </c>
      <c r="C15" s="25"/>
      <c r="D15" s="155" t="s">
        <v>142</v>
      </c>
      <c r="E15" s="178"/>
      <c r="F15" s="178"/>
      <c r="G15" s="178"/>
      <c r="H15" s="178"/>
      <c r="I15" s="178"/>
      <c r="J15" s="179"/>
    </row>
    <row r="16" spans="1:10">
      <c r="A16" s="24"/>
      <c r="B16" s="52"/>
      <c r="C16" s="25"/>
      <c r="D16" s="178"/>
      <c r="E16" s="178"/>
      <c r="F16" s="178"/>
      <c r="G16" s="178"/>
      <c r="H16" s="178"/>
      <c r="I16" s="178"/>
      <c r="J16" s="179"/>
    </row>
    <row r="17" spans="1:10" ht="13.5" thickBot="1">
      <c r="A17" s="24"/>
      <c r="B17" s="27"/>
      <c r="C17" s="25"/>
      <c r="D17" s="25"/>
      <c r="E17" s="25"/>
      <c r="F17" s="25"/>
      <c r="G17" s="25"/>
      <c r="H17" s="25"/>
      <c r="I17" s="25"/>
      <c r="J17" s="28"/>
    </row>
    <row r="18" spans="1:10" ht="13.5" customHeight="1" thickBot="1">
      <c r="A18" s="24" t="s">
        <v>95</v>
      </c>
      <c r="B18" s="62" t="s">
        <v>34</v>
      </c>
      <c r="C18" s="25"/>
      <c r="D18" s="196" t="s">
        <v>143</v>
      </c>
      <c r="E18" s="197"/>
      <c r="F18" s="197"/>
      <c r="G18" s="197"/>
      <c r="H18" s="197"/>
      <c r="I18" s="197"/>
      <c r="J18" s="198"/>
    </row>
    <row r="19" spans="1:10" ht="12.75" customHeight="1">
      <c r="A19" s="24"/>
      <c r="B19" s="52"/>
      <c r="C19" s="25"/>
      <c r="D19" s="197"/>
      <c r="E19" s="197"/>
      <c r="F19" s="197"/>
      <c r="G19" s="197"/>
      <c r="H19" s="197"/>
      <c r="I19" s="197"/>
      <c r="J19" s="198"/>
    </row>
    <row r="20" spans="1:10" ht="13.5" thickBot="1">
      <c r="A20" s="24"/>
      <c r="B20" s="27"/>
      <c r="C20" s="25"/>
      <c r="D20" s="25"/>
      <c r="E20" s="25"/>
      <c r="F20" s="25"/>
      <c r="G20" s="25"/>
      <c r="H20" s="25"/>
      <c r="I20" s="25"/>
      <c r="J20" s="28"/>
    </row>
    <row r="21" spans="1:10" ht="13.5" thickBot="1">
      <c r="A21" s="24" t="s">
        <v>97</v>
      </c>
      <c r="B21" s="63" t="s">
        <v>34</v>
      </c>
      <c r="C21" s="25"/>
      <c r="D21" s="155" t="s">
        <v>144</v>
      </c>
      <c r="E21" s="178"/>
      <c r="F21" s="178"/>
      <c r="G21" s="178"/>
      <c r="H21" s="178"/>
      <c r="I21" s="178"/>
      <c r="J21" s="179"/>
    </row>
    <row r="22" spans="1:10">
      <c r="A22" s="24"/>
      <c r="B22" s="27"/>
      <c r="C22" s="25"/>
      <c r="D22" s="178"/>
      <c r="E22" s="178"/>
      <c r="F22" s="178"/>
      <c r="G22" s="178"/>
      <c r="H22" s="178"/>
      <c r="I22" s="178"/>
      <c r="J22" s="179"/>
    </row>
    <row r="23" spans="1:10" ht="13.5" thickBot="1">
      <c r="A23" s="24"/>
      <c r="B23" s="27"/>
      <c r="C23" s="25"/>
      <c r="D23" s="33"/>
      <c r="E23" s="25"/>
      <c r="F23" s="25"/>
      <c r="G23" s="25"/>
      <c r="H23" s="25"/>
      <c r="I23" s="25"/>
      <c r="J23" s="28"/>
    </row>
    <row r="24" spans="1:10" ht="13.5" thickBot="1">
      <c r="A24" s="24" t="s">
        <v>98</v>
      </c>
      <c r="B24" s="63" t="s">
        <v>34</v>
      </c>
      <c r="C24" s="25"/>
      <c r="D24" s="155" t="s">
        <v>145</v>
      </c>
      <c r="E24" s="156"/>
      <c r="F24" s="156"/>
      <c r="G24" s="156"/>
      <c r="H24" s="156"/>
      <c r="I24" s="156"/>
      <c r="J24" s="157"/>
    </row>
    <row r="25" spans="1:10">
      <c r="A25" s="24"/>
      <c r="B25" s="27"/>
      <c r="C25" s="25"/>
      <c r="D25" s="156"/>
      <c r="E25" s="156"/>
      <c r="F25" s="156"/>
      <c r="G25" s="156"/>
      <c r="H25" s="156"/>
      <c r="I25" s="156"/>
      <c r="J25" s="157"/>
    </row>
    <row r="26" spans="1:10" ht="13.5" thickBot="1">
      <c r="A26" s="24"/>
      <c r="B26" s="27"/>
      <c r="C26" s="25"/>
      <c r="D26" s="25"/>
      <c r="E26" s="25"/>
      <c r="F26" s="25"/>
      <c r="G26" s="25"/>
      <c r="H26" s="25"/>
      <c r="I26" s="25"/>
      <c r="J26" s="28"/>
    </row>
    <row r="27" spans="1:10" ht="13.5" thickBot="1">
      <c r="A27" s="24" t="s">
        <v>99</v>
      </c>
      <c r="B27" s="63" t="s">
        <v>34</v>
      </c>
      <c r="C27" s="25"/>
      <c r="D27" s="204" t="s">
        <v>146</v>
      </c>
      <c r="E27" s="205"/>
      <c r="F27" s="205"/>
      <c r="G27" s="205"/>
      <c r="H27" s="205"/>
      <c r="I27" s="205"/>
      <c r="J27" s="206"/>
    </row>
    <row r="28" spans="1:10">
      <c r="A28" s="24"/>
      <c r="B28" s="29"/>
      <c r="C28" s="25"/>
      <c r="D28" s="201" t="s">
        <v>58</v>
      </c>
      <c r="E28" s="202"/>
      <c r="F28" s="202"/>
      <c r="G28" s="202"/>
      <c r="H28" s="202"/>
      <c r="I28" s="202"/>
      <c r="J28" s="203"/>
    </row>
    <row r="29" spans="1:10">
      <c r="A29" s="24"/>
      <c r="B29" s="29"/>
      <c r="C29" s="25"/>
      <c r="D29" s="199" t="s">
        <v>12</v>
      </c>
      <c r="E29" s="199"/>
      <c r="F29" s="199"/>
      <c r="G29" s="199"/>
      <c r="H29" s="199"/>
      <c r="I29" s="199"/>
      <c r="J29" s="200"/>
    </row>
    <row r="30" spans="1:10">
      <c r="A30" s="24"/>
      <c r="B30" s="29"/>
      <c r="C30" s="25"/>
      <c r="D30" s="199"/>
      <c r="E30" s="199"/>
      <c r="F30" s="199"/>
      <c r="G30" s="199"/>
      <c r="H30" s="199"/>
      <c r="I30" s="199"/>
      <c r="J30" s="200"/>
    </row>
    <row r="31" spans="1:10">
      <c r="A31" s="24"/>
      <c r="B31" s="29"/>
      <c r="C31" s="25"/>
      <c r="D31" s="199"/>
      <c r="E31" s="199"/>
      <c r="F31" s="199"/>
      <c r="G31" s="199"/>
      <c r="H31" s="199"/>
      <c r="I31" s="199"/>
      <c r="J31" s="200"/>
    </row>
    <row r="32" spans="1:10" ht="13.5" thickBot="1">
      <c r="A32" s="24"/>
      <c r="B32" s="29"/>
      <c r="C32" s="25"/>
      <c r="D32" s="25"/>
      <c r="E32" s="25"/>
      <c r="F32" s="25"/>
      <c r="G32" s="25"/>
      <c r="H32" s="25"/>
      <c r="I32" s="25"/>
      <c r="J32" s="28"/>
    </row>
    <row r="33" spans="1:10" ht="13.5" thickBot="1">
      <c r="A33" s="24" t="s">
        <v>100</v>
      </c>
      <c r="B33" s="63" t="s">
        <v>34</v>
      </c>
      <c r="C33" s="25"/>
      <c r="D33" s="155" t="s">
        <v>158</v>
      </c>
      <c r="E33" s="156"/>
      <c r="F33" s="156"/>
      <c r="G33" s="156"/>
      <c r="H33" s="156"/>
      <c r="I33" s="156"/>
      <c r="J33" s="157"/>
    </row>
    <row r="34" spans="1:10">
      <c r="A34" s="24"/>
      <c r="B34" s="29"/>
      <c r="C34" s="25"/>
      <c r="D34" s="156"/>
      <c r="E34" s="156"/>
      <c r="F34" s="156"/>
      <c r="G34" s="156"/>
      <c r="H34" s="156"/>
      <c r="I34" s="156"/>
      <c r="J34" s="157"/>
    </row>
    <row r="35" spans="1:10" s="54" customFormat="1">
      <c r="A35" s="24"/>
      <c r="B35" s="53"/>
      <c r="C35" s="25"/>
      <c r="D35" s="156"/>
      <c r="E35" s="156"/>
      <c r="F35" s="156"/>
      <c r="G35" s="156"/>
      <c r="H35" s="156"/>
      <c r="I35" s="156"/>
      <c r="J35" s="157"/>
    </row>
    <row r="36" spans="1:10" ht="13.5" thickBot="1">
      <c r="A36" s="24"/>
      <c r="B36" s="27"/>
      <c r="C36" s="25"/>
      <c r="D36" s="25"/>
      <c r="E36" s="25"/>
      <c r="F36" s="25"/>
      <c r="G36" s="25"/>
      <c r="H36" s="25"/>
      <c r="I36" s="25"/>
      <c r="J36" s="28"/>
    </row>
    <row r="37" spans="1:10" ht="13.5" thickBot="1">
      <c r="A37" s="24" t="s">
        <v>101</v>
      </c>
      <c r="B37" s="63" t="s">
        <v>34</v>
      </c>
      <c r="C37" s="25"/>
      <c r="D37" s="155" t="s">
        <v>149</v>
      </c>
      <c r="E37" s="178"/>
      <c r="F37" s="178"/>
      <c r="G37" s="178"/>
      <c r="H37" s="178"/>
      <c r="I37" s="178"/>
      <c r="J37" s="179"/>
    </row>
    <row r="38" spans="1:10">
      <c r="A38" s="24"/>
      <c r="B38" s="29"/>
      <c r="C38" s="25"/>
      <c r="D38" s="178"/>
      <c r="E38" s="178"/>
      <c r="F38" s="178"/>
      <c r="G38" s="178"/>
      <c r="H38" s="178"/>
      <c r="I38" s="178"/>
      <c r="J38" s="179"/>
    </row>
    <row r="39" spans="1:10">
      <c r="A39" s="24"/>
      <c r="B39" s="29"/>
      <c r="C39" s="25"/>
      <c r="D39" s="178"/>
      <c r="E39" s="178"/>
      <c r="F39" s="178"/>
      <c r="G39" s="178"/>
      <c r="H39" s="178"/>
      <c r="I39" s="178"/>
      <c r="J39" s="179"/>
    </row>
    <row r="40" spans="1:10" ht="13.5" thickBot="1">
      <c r="A40" s="24"/>
      <c r="B40" s="27"/>
      <c r="C40" s="25"/>
      <c r="D40" s="25"/>
      <c r="E40" s="25"/>
      <c r="F40" s="25"/>
      <c r="G40" s="25"/>
      <c r="H40" s="25"/>
      <c r="I40" s="25"/>
      <c r="J40" s="28"/>
    </row>
    <row r="41" spans="1:10" ht="13.5" thickBot="1">
      <c r="A41" s="24" t="s">
        <v>13</v>
      </c>
      <c r="B41" s="63" t="s">
        <v>34</v>
      </c>
      <c r="C41" s="25"/>
      <c r="D41" s="155" t="s">
        <v>150</v>
      </c>
      <c r="E41" s="178"/>
      <c r="F41" s="178"/>
      <c r="G41" s="178"/>
      <c r="H41" s="178"/>
      <c r="I41" s="178"/>
      <c r="J41" s="179"/>
    </row>
    <row r="42" spans="1:10">
      <c r="A42" s="24"/>
      <c r="B42" s="27"/>
      <c r="C42" s="25"/>
      <c r="D42" s="178"/>
      <c r="E42" s="178"/>
      <c r="F42" s="178"/>
      <c r="G42" s="178"/>
      <c r="H42" s="178"/>
      <c r="I42" s="178"/>
      <c r="J42" s="179"/>
    </row>
    <row r="43" spans="1:10">
      <c r="A43" s="24"/>
      <c r="B43" s="27"/>
      <c r="C43" s="25"/>
      <c r="D43" s="178"/>
      <c r="E43" s="178"/>
      <c r="F43" s="178"/>
      <c r="G43" s="178"/>
      <c r="H43" s="178"/>
      <c r="I43" s="178"/>
      <c r="J43" s="179"/>
    </row>
    <row r="44" spans="1:10">
      <c r="A44" s="24"/>
      <c r="B44" s="27"/>
      <c r="C44" s="25"/>
      <c r="D44" s="178"/>
      <c r="E44" s="178"/>
      <c r="F44" s="178"/>
      <c r="G44" s="178"/>
      <c r="H44" s="178"/>
      <c r="I44" s="178"/>
      <c r="J44" s="179"/>
    </row>
    <row r="45" spans="1:10">
      <c r="A45" s="55"/>
      <c r="B45" s="56"/>
      <c r="C45" s="44"/>
      <c r="D45" s="44"/>
      <c r="E45" s="44"/>
      <c r="F45" s="44"/>
      <c r="G45" s="44"/>
      <c r="H45" s="44"/>
      <c r="I45" s="44"/>
      <c r="J45" s="45"/>
    </row>
    <row r="46" spans="1:10" s="13" customFormat="1" ht="18" customHeight="1">
      <c r="A46" s="180" t="s">
        <v>154</v>
      </c>
      <c r="B46" s="180"/>
      <c r="C46" s="180"/>
      <c r="D46" s="180"/>
      <c r="E46" s="180"/>
      <c r="F46" s="180"/>
      <c r="G46" s="180"/>
      <c r="H46" s="180"/>
      <c r="I46" s="180"/>
      <c r="J46" s="180"/>
    </row>
    <row r="47" spans="1:10" s="13" customFormat="1" ht="18" customHeight="1">
      <c r="A47" s="180"/>
      <c r="B47" s="180"/>
      <c r="C47" s="180"/>
      <c r="D47" s="180"/>
      <c r="E47" s="180"/>
      <c r="F47" s="180"/>
      <c r="G47" s="180"/>
      <c r="H47" s="180"/>
      <c r="I47" s="180"/>
      <c r="J47" s="180"/>
    </row>
    <row r="48" spans="1:10" s="13" customFormat="1" ht="30.75" customHeight="1">
      <c r="A48" s="180"/>
      <c r="B48" s="180"/>
      <c r="C48" s="180"/>
      <c r="D48" s="180"/>
      <c r="E48" s="180"/>
      <c r="F48" s="180"/>
      <c r="G48" s="180"/>
      <c r="H48" s="180"/>
      <c r="I48" s="180"/>
      <c r="J48" s="180"/>
    </row>
    <row r="49" spans="1:10" s="13" customFormat="1" ht="15" customHeight="1">
      <c r="A49" s="181" t="s">
        <v>233</v>
      </c>
      <c r="B49" s="182"/>
      <c r="C49" s="182"/>
      <c r="D49" s="182"/>
      <c r="E49" s="182"/>
      <c r="F49" s="182"/>
      <c r="G49" s="182"/>
      <c r="H49" s="182"/>
      <c r="I49" s="182"/>
      <c r="J49" s="183"/>
    </row>
    <row r="50" spans="1:10" s="13" customFormat="1" ht="15" customHeight="1">
      <c r="A50" s="184"/>
      <c r="B50" s="185"/>
      <c r="C50" s="185"/>
      <c r="D50" s="185"/>
      <c r="E50" s="185"/>
      <c r="F50" s="185"/>
      <c r="G50" s="185"/>
      <c r="H50" s="185"/>
      <c r="I50" s="185"/>
      <c r="J50" s="186"/>
    </row>
    <row r="51" spans="1:10" s="13" customFormat="1" ht="15" customHeight="1">
      <c r="A51" s="184"/>
      <c r="B51" s="185"/>
      <c r="C51" s="185"/>
      <c r="D51" s="185"/>
      <c r="E51" s="185"/>
      <c r="F51" s="185"/>
      <c r="G51" s="185"/>
      <c r="H51" s="185"/>
      <c r="I51" s="185"/>
      <c r="J51" s="186"/>
    </row>
    <row r="52" spans="1:10" s="13" customFormat="1" ht="15" customHeight="1">
      <c r="A52" s="184"/>
      <c r="B52" s="185"/>
      <c r="C52" s="185"/>
      <c r="D52" s="185"/>
      <c r="E52" s="185"/>
      <c r="F52" s="185"/>
      <c r="G52" s="185"/>
      <c r="H52" s="185"/>
      <c r="I52" s="185"/>
      <c r="J52" s="186"/>
    </row>
    <row r="53" spans="1:10" s="13" customFormat="1" ht="15" customHeight="1">
      <c r="A53" s="184"/>
      <c r="B53" s="185"/>
      <c r="C53" s="185"/>
      <c r="D53" s="185"/>
      <c r="E53" s="185"/>
      <c r="F53" s="185"/>
      <c r="G53" s="185"/>
      <c r="H53" s="185"/>
      <c r="I53" s="185"/>
      <c r="J53" s="186"/>
    </row>
    <row r="54" spans="1:10" s="13" customFormat="1" ht="15" customHeight="1">
      <c r="A54" s="184"/>
      <c r="B54" s="185"/>
      <c r="C54" s="185"/>
      <c r="D54" s="185"/>
      <c r="E54" s="185"/>
      <c r="F54" s="185"/>
      <c r="G54" s="185"/>
      <c r="H54" s="185"/>
      <c r="I54" s="185"/>
      <c r="J54" s="186"/>
    </row>
    <row r="55" spans="1:10" s="13" customFormat="1" ht="15" customHeight="1">
      <c r="A55" s="184"/>
      <c r="B55" s="185"/>
      <c r="C55" s="185"/>
      <c r="D55" s="185"/>
      <c r="E55" s="185"/>
      <c r="F55" s="185"/>
      <c r="G55" s="185"/>
      <c r="H55" s="185"/>
      <c r="I55" s="185"/>
      <c r="J55" s="186"/>
    </row>
    <row r="56" spans="1:10" s="13" customFormat="1" ht="15" customHeight="1">
      <c r="A56" s="184"/>
      <c r="B56" s="185"/>
      <c r="C56" s="185"/>
      <c r="D56" s="185"/>
      <c r="E56" s="185"/>
      <c r="F56" s="185"/>
      <c r="G56" s="185"/>
      <c r="H56" s="185"/>
      <c r="I56" s="185"/>
      <c r="J56" s="186"/>
    </row>
    <row r="57" spans="1:10" s="13" customFormat="1" ht="15" customHeight="1">
      <c r="A57" s="184"/>
      <c r="B57" s="185"/>
      <c r="C57" s="185"/>
      <c r="D57" s="185"/>
      <c r="E57" s="185"/>
      <c r="F57" s="185"/>
      <c r="G57" s="185"/>
      <c r="H57" s="185"/>
      <c r="I57" s="185"/>
      <c r="J57" s="186"/>
    </row>
    <row r="58" spans="1:10" s="13" customFormat="1" ht="15" customHeight="1">
      <c r="A58" s="184"/>
      <c r="B58" s="185"/>
      <c r="C58" s="185"/>
      <c r="D58" s="185"/>
      <c r="E58" s="185"/>
      <c r="F58" s="185"/>
      <c r="G58" s="185"/>
      <c r="H58" s="185"/>
      <c r="I58" s="185"/>
      <c r="J58" s="186"/>
    </row>
    <row r="59" spans="1:10" s="13" customFormat="1" ht="15" customHeight="1">
      <c r="A59" s="184"/>
      <c r="B59" s="185"/>
      <c r="C59" s="185"/>
      <c r="D59" s="185"/>
      <c r="E59" s="185"/>
      <c r="F59" s="185"/>
      <c r="G59" s="185"/>
      <c r="H59" s="185"/>
      <c r="I59" s="185"/>
      <c r="J59" s="186"/>
    </row>
    <row r="60" spans="1:10" s="13" customFormat="1" ht="15" customHeight="1">
      <c r="A60" s="184"/>
      <c r="B60" s="185"/>
      <c r="C60" s="185"/>
      <c r="D60" s="185"/>
      <c r="E60" s="185"/>
      <c r="F60" s="185"/>
      <c r="G60" s="185"/>
      <c r="H60" s="185"/>
      <c r="I60" s="185"/>
      <c r="J60" s="186"/>
    </row>
    <row r="61" spans="1:10" s="13" customFormat="1" ht="15" customHeight="1">
      <c r="A61" s="184"/>
      <c r="B61" s="185"/>
      <c r="C61" s="185"/>
      <c r="D61" s="185"/>
      <c r="E61" s="185"/>
      <c r="F61" s="185"/>
      <c r="G61" s="185"/>
      <c r="H61" s="185"/>
      <c r="I61" s="185"/>
      <c r="J61" s="186"/>
    </row>
    <row r="62" spans="1:10" s="13" customFormat="1" ht="15" customHeight="1">
      <c r="A62" s="187"/>
      <c r="B62" s="188"/>
      <c r="C62" s="188"/>
      <c r="D62" s="188"/>
      <c r="E62" s="188"/>
      <c r="F62" s="188"/>
      <c r="G62" s="188"/>
      <c r="H62" s="188"/>
      <c r="I62" s="188"/>
      <c r="J62" s="189"/>
    </row>
    <row r="63" spans="1:10">
      <c r="A63" s="46"/>
    </row>
    <row r="72" spans="1:1">
      <c r="A72" s="46"/>
    </row>
    <row r="79" spans="1:1">
      <c r="A79" s="46"/>
    </row>
    <row r="81" spans="1:1">
      <c r="A81" s="47"/>
    </row>
    <row r="82" spans="1:1">
      <c r="A82" s="48"/>
    </row>
  </sheetData>
  <sheetProtection password="E6F6" sheet="1"/>
  <mergeCells count="17">
    <mergeCell ref="A1:J2"/>
    <mergeCell ref="A3:J4"/>
    <mergeCell ref="D37:J39"/>
    <mergeCell ref="D33:J35"/>
    <mergeCell ref="D18:J19"/>
    <mergeCell ref="D12:J13"/>
    <mergeCell ref="D15:J16"/>
    <mergeCell ref="D24:J25"/>
    <mergeCell ref="D29:J31"/>
    <mergeCell ref="D7:J7"/>
    <mergeCell ref="D28:J28"/>
    <mergeCell ref="D27:J27"/>
    <mergeCell ref="D21:J22"/>
    <mergeCell ref="D9:J10"/>
    <mergeCell ref="A46:J48"/>
    <mergeCell ref="A49:J62"/>
    <mergeCell ref="D41:J44"/>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00B0F0"/>
    <pageSetUpPr fitToPage="1"/>
  </sheetPr>
  <dimension ref="A1:N106"/>
  <sheetViews>
    <sheetView workbookViewId="0">
      <selection activeCell="C20" sqref="C20"/>
    </sheetView>
  </sheetViews>
  <sheetFormatPr defaultColWidth="8.85546875" defaultRowHeight="12.75"/>
  <cols>
    <col min="1" max="2" width="15.7109375" style="2" customWidth="1"/>
    <col min="3" max="3" width="15.7109375" style="61" customWidth="1"/>
    <col min="4" max="9" width="15.7109375" style="2" customWidth="1"/>
    <col min="10" max="11" width="4.7109375" style="2" hidden="1" customWidth="1"/>
    <col min="12" max="13" width="3.85546875" style="2" hidden="1" customWidth="1"/>
    <col min="14" max="14" width="5.7109375" style="2" hidden="1" customWidth="1"/>
    <col min="15" max="16" width="5.7109375" style="2" customWidth="1"/>
    <col min="17" max="49" width="4.7109375" style="2" customWidth="1"/>
    <col min="50" max="16384" width="8.85546875" style="2"/>
  </cols>
  <sheetData>
    <row r="1" spans="1:14" ht="15" customHeight="1">
      <c r="A1" s="226" t="s">
        <v>102</v>
      </c>
      <c r="B1" s="227"/>
      <c r="C1" s="227"/>
      <c r="D1" s="227"/>
      <c r="E1" s="227"/>
      <c r="F1" s="227"/>
      <c r="G1" s="227"/>
      <c r="H1" s="227"/>
      <c r="I1" s="227"/>
    </row>
    <row r="2" spans="1:14" ht="15" customHeight="1">
      <c r="A2" s="228"/>
      <c r="B2" s="229"/>
      <c r="C2" s="229"/>
      <c r="D2" s="229"/>
      <c r="E2" s="229"/>
      <c r="F2" s="229"/>
      <c r="G2" s="229"/>
      <c r="H2" s="229"/>
      <c r="I2" s="229"/>
    </row>
    <row r="3" spans="1:14" ht="12.75" customHeight="1">
      <c r="A3" s="230" t="s">
        <v>129</v>
      </c>
      <c r="B3" s="231"/>
      <c r="C3" s="231"/>
      <c r="D3" s="231"/>
      <c r="E3" s="231"/>
      <c r="F3" s="231"/>
      <c r="G3" s="231"/>
      <c r="H3" s="231"/>
      <c r="I3" s="231"/>
    </row>
    <row r="4" spans="1:14">
      <c r="A4" s="232"/>
      <c r="B4" s="233"/>
      <c r="C4" s="233"/>
      <c r="D4" s="233"/>
      <c r="E4" s="233"/>
      <c r="F4" s="233"/>
      <c r="G4" s="233"/>
      <c r="H4" s="233"/>
      <c r="I4" s="233"/>
    </row>
    <row r="5" spans="1:14" ht="12.75" customHeight="1">
      <c r="A5" s="234" t="s">
        <v>75</v>
      </c>
      <c r="B5" s="234"/>
      <c r="C5" s="214" t="s">
        <v>76</v>
      </c>
      <c r="D5" s="212" t="s">
        <v>241</v>
      </c>
      <c r="E5" s="217" t="s">
        <v>128</v>
      </c>
      <c r="F5" s="218"/>
      <c r="G5" s="218"/>
      <c r="H5" s="218"/>
      <c r="I5" s="219"/>
    </row>
    <row r="6" spans="1:14">
      <c r="A6" s="234"/>
      <c r="B6" s="234"/>
      <c r="C6" s="215"/>
      <c r="D6" s="212"/>
      <c r="E6" s="220"/>
      <c r="F6" s="221"/>
      <c r="G6" s="221"/>
      <c r="H6" s="221"/>
      <c r="I6" s="222"/>
    </row>
    <row r="7" spans="1:14">
      <c r="A7" s="234"/>
      <c r="B7" s="234"/>
      <c r="C7" s="215"/>
      <c r="D7" s="212"/>
      <c r="E7" s="220"/>
      <c r="F7" s="221"/>
      <c r="G7" s="221"/>
      <c r="H7" s="221"/>
      <c r="I7" s="222"/>
    </row>
    <row r="8" spans="1:14">
      <c r="A8" s="234"/>
      <c r="B8" s="234"/>
      <c r="C8" s="215"/>
      <c r="D8" s="212"/>
      <c r="E8" s="220"/>
      <c r="F8" s="221"/>
      <c r="G8" s="221"/>
      <c r="H8" s="221"/>
      <c r="I8" s="222"/>
    </row>
    <row r="9" spans="1:14">
      <c r="A9" s="234"/>
      <c r="B9" s="234"/>
      <c r="C9" s="215"/>
      <c r="D9" s="212"/>
      <c r="E9" s="220"/>
      <c r="F9" s="221"/>
      <c r="G9" s="221"/>
      <c r="H9" s="221"/>
      <c r="I9" s="222"/>
    </row>
    <row r="10" spans="1:14">
      <c r="A10" s="234"/>
      <c r="B10" s="234"/>
      <c r="C10" s="215"/>
      <c r="D10" s="212"/>
      <c r="E10" s="220"/>
      <c r="F10" s="221"/>
      <c r="G10" s="221"/>
      <c r="H10" s="221"/>
      <c r="I10" s="222"/>
    </row>
    <row r="11" spans="1:14">
      <c r="A11" s="234"/>
      <c r="B11" s="234"/>
      <c r="C11" s="215"/>
      <c r="D11" s="212"/>
      <c r="E11" s="220"/>
      <c r="F11" s="221"/>
      <c r="G11" s="221"/>
      <c r="H11" s="221"/>
      <c r="I11" s="222"/>
    </row>
    <row r="12" spans="1:14">
      <c r="A12" s="234"/>
      <c r="B12" s="234"/>
      <c r="C12" s="215"/>
      <c r="D12" s="213"/>
      <c r="E12" s="220"/>
      <c r="F12" s="221"/>
      <c r="G12" s="221"/>
      <c r="H12" s="221"/>
      <c r="I12" s="222"/>
    </row>
    <row r="13" spans="1:14">
      <c r="A13" s="234"/>
      <c r="B13" s="234"/>
      <c r="C13" s="216"/>
      <c r="D13" s="213"/>
      <c r="E13" s="223"/>
      <c r="F13" s="224"/>
      <c r="G13" s="224"/>
      <c r="H13" s="224"/>
      <c r="I13" s="225"/>
    </row>
    <row r="14" spans="1:14" ht="50.1" customHeight="1">
      <c r="A14" s="207" t="s">
        <v>234</v>
      </c>
      <c r="B14" s="208"/>
      <c r="C14" s="65" t="s">
        <v>235</v>
      </c>
      <c r="D14" s="15" t="s">
        <v>48</v>
      </c>
      <c r="E14" s="209" t="s">
        <v>236</v>
      </c>
      <c r="F14" s="210"/>
      <c r="G14" s="210"/>
      <c r="H14" s="210"/>
      <c r="I14" s="211"/>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1" customHeight="1">
      <c r="A15" s="207" t="s">
        <v>234</v>
      </c>
      <c r="B15" s="208"/>
      <c r="C15" s="65" t="s">
        <v>235</v>
      </c>
      <c r="D15" s="15" t="s">
        <v>48</v>
      </c>
      <c r="E15" s="209" t="s">
        <v>236</v>
      </c>
      <c r="F15" s="210"/>
      <c r="G15" s="210"/>
      <c r="H15" s="210"/>
      <c r="I15" s="211"/>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1" customHeight="1">
      <c r="A16" s="207" t="s">
        <v>234</v>
      </c>
      <c r="B16" s="208"/>
      <c r="C16" s="65" t="s">
        <v>235</v>
      </c>
      <c r="D16" s="15" t="s">
        <v>48</v>
      </c>
      <c r="E16" s="209" t="s">
        <v>236</v>
      </c>
      <c r="F16" s="210"/>
      <c r="G16" s="210"/>
      <c r="H16" s="210"/>
      <c r="I16" s="211"/>
      <c r="J16" s="2" t="str">
        <f t="shared" si="0"/>
        <v>Yes</v>
      </c>
      <c r="K16" s="2" t="str">
        <f t="shared" si="1"/>
        <v>Yes</v>
      </c>
      <c r="L16" s="2" t="str">
        <f t="shared" si="2"/>
        <v>Yes</v>
      </c>
      <c r="M16" s="2" t="str">
        <f t="shared" si="3"/>
        <v>YesYesYes</v>
      </c>
      <c r="N16" s="2" t="str">
        <f t="shared" si="4"/>
        <v>Yes</v>
      </c>
    </row>
    <row r="17" spans="1:14" ht="50.1" customHeight="1">
      <c r="A17" s="207" t="s">
        <v>234</v>
      </c>
      <c r="B17" s="208"/>
      <c r="C17" s="65" t="s">
        <v>235</v>
      </c>
      <c r="D17" s="15" t="s">
        <v>48</v>
      </c>
      <c r="E17" s="209" t="s">
        <v>236</v>
      </c>
      <c r="F17" s="210"/>
      <c r="G17" s="210"/>
      <c r="H17" s="210"/>
      <c r="I17" s="211"/>
      <c r="J17" s="2" t="str">
        <f t="shared" si="0"/>
        <v>Yes</v>
      </c>
      <c r="K17" s="2" t="str">
        <f t="shared" si="1"/>
        <v>Yes</v>
      </c>
      <c r="L17" s="2" t="str">
        <f t="shared" si="2"/>
        <v>Yes</v>
      </c>
      <c r="M17" s="2" t="str">
        <f t="shared" si="3"/>
        <v>YesYesYes</v>
      </c>
      <c r="N17" s="2" t="str">
        <f t="shared" si="4"/>
        <v>Yes</v>
      </c>
    </row>
    <row r="18" spans="1:14" ht="50.1" customHeight="1">
      <c r="A18" s="207" t="s">
        <v>234</v>
      </c>
      <c r="B18" s="208"/>
      <c r="C18" s="65" t="s">
        <v>235</v>
      </c>
      <c r="D18" s="15" t="s">
        <v>48</v>
      </c>
      <c r="E18" s="209" t="s">
        <v>236</v>
      </c>
      <c r="F18" s="210"/>
      <c r="G18" s="210"/>
      <c r="H18" s="210"/>
      <c r="I18" s="211"/>
      <c r="J18" s="2" t="str">
        <f t="shared" si="0"/>
        <v>Yes</v>
      </c>
      <c r="K18" s="2" t="str">
        <f t="shared" si="1"/>
        <v>Yes</v>
      </c>
      <c r="L18" s="2" t="str">
        <f t="shared" si="2"/>
        <v>Yes</v>
      </c>
      <c r="M18" s="2" t="str">
        <f t="shared" si="3"/>
        <v>YesYesYes</v>
      </c>
      <c r="N18" s="2" t="str">
        <f t="shared" si="4"/>
        <v>Yes</v>
      </c>
    </row>
    <row r="19" spans="1:14" ht="50.1" customHeight="1">
      <c r="A19" s="207" t="s">
        <v>234</v>
      </c>
      <c r="B19" s="208"/>
      <c r="C19" s="65" t="s">
        <v>235</v>
      </c>
      <c r="D19" s="15" t="s">
        <v>48</v>
      </c>
      <c r="E19" s="209" t="s">
        <v>236</v>
      </c>
      <c r="F19" s="210"/>
      <c r="G19" s="210"/>
      <c r="H19" s="210"/>
      <c r="I19" s="211"/>
      <c r="J19" s="2" t="str">
        <f t="shared" si="0"/>
        <v>Yes</v>
      </c>
      <c r="K19" s="2" t="str">
        <f t="shared" si="1"/>
        <v>Yes</v>
      </c>
      <c r="L19" s="2" t="str">
        <f t="shared" si="2"/>
        <v>Yes</v>
      </c>
      <c r="M19" s="2" t="str">
        <f t="shared" si="3"/>
        <v>YesYesYes</v>
      </c>
      <c r="N19" s="2" t="str">
        <f t="shared" si="4"/>
        <v>Yes</v>
      </c>
    </row>
    <row r="20" spans="1:14" ht="50.1" customHeight="1">
      <c r="A20" s="207"/>
      <c r="B20" s="208"/>
      <c r="C20" s="60"/>
      <c r="D20" s="15"/>
      <c r="E20" s="209"/>
      <c r="F20" s="210"/>
      <c r="G20" s="210"/>
      <c r="H20" s="210"/>
      <c r="I20" s="211"/>
      <c r="J20" s="2" t="str">
        <f t="shared" si="0"/>
        <v>Yes</v>
      </c>
      <c r="K20" s="2" t="str">
        <f t="shared" si="1"/>
        <v>Yes</v>
      </c>
      <c r="L20" s="2" t="str">
        <f t="shared" si="2"/>
        <v>Yes</v>
      </c>
      <c r="M20" s="2" t="str">
        <f t="shared" si="3"/>
        <v>YesYesYes</v>
      </c>
      <c r="N20" s="2" t="str">
        <f t="shared" si="4"/>
        <v>Yes</v>
      </c>
    </row>
    <row r="21" spans="1:14" ht="50.1" customHeight="1">
      <c r="A21" s="207"/>
      <c r="B21" s="208"/>
      <c r="C21" s="60"/>
      <c r="D21" s="15"/>
      <c r="E21" s="209"/>
      <c r="F21" s="210"/>
      <c r="G21" s="210"/>
      <c r="H21" s="210"/>
      <c r="I21" s="211"/>
      <c r="J21" s="2" t="str">
        <f t="shared" si="0"/>
        <v>Yes</v>
      </c>
      <c r="K21" s="2" t="str">
        <f t="shared" si="1"/>
        <v>Yes</v>
      </c>
      <c r="L21" s="2" t="str">
        <f t="shared" si="2"/>
        <v>Yes</v>
      </c>
      <c r="M21" s="2" t="str">
        <f t="shared" si="3"/>
        <v>YesYesYes</v>
      </c>
      <c r="N21" s="2" t="str">
        <f t="shared" si="4"/>
        <v>Yes</v>
      </c>
    </row>
    <row r="22" spans="1:14" ht="50.1" customHeight="1">
      <c r="A22" s="207"/>
      <c r="B22" s="208"/>
      <c r="C22" s="60"/>
      <c r="D22" s="15"/>
      <c r="E22" s="209"/>
      <c r="F22" s="210"/>
      <c r="G22" s="210"/>
      <c r="H22" s="210"/>
      <c r="I22" s="211"/>
      <c r="J22" s="2" t="str">
        <f t="shared" si="0"/>
        <v>Yes</v>
      </c>
      <c r="K22" s="2" t="str">
        <f t="shared" si="1"/>
        <v>Yes</v>
      </c>
      <c r="L22" s="2" t="str">
        <f t="shared" si="2"/>
        <v>Yes</v>
      </c>
      <c r="M22" s="2" t="str">
        <f t="shared" si="3"/>
        <v>YesYesYes</v>
      </c>
      <c r="N22" s="2" t="str">
        <f t="shared" si="4"/>
        <v>Yes</v>
      </c>
    </row>
    <row r="23" spans="1:14" ht="50.1" customHeight="1">
      <c r="A23" s="207"/>
      <c r="B23" s="208"/>
      <c r="C23" s="60"/>
      <c r="D23" s="15"/>
      <c r="E23" s="209"/>
      <c r="F23" s="210"/>
      <c r="G23" s="210"/>
      <c r="H23" s="210"/>
      <c r="I23" s="211"/>
      <c r="J23" s="2" t="str">
        <f t="shared" si="0"/>
        <v>Yes</v>
      </c>
      <c r="K23" s="2" t="str">
        <f t="shared" si="1"/>
        <v>Yes</v>
      </c>
      <c r="L23" s="2" t="str">
        <f t="shared" si="2"/>
        <v>Yes</v>
      </c>
      <c r="M23" s="2" t="str">
        <f t="shared" si="3"/>
        <v>YesYesYes</v>
      </c>
      <c r="N23" s="2" t="str">
        <f t="shared" si="4"/>
        <v>Yes</v>
      </c>
    </row>
    <row r="24" spans="1:14" ht="50.1" customHeight="1">
      <c r="A24" s="207"/>
      <c r="B24" s="208"/>
      <c r="C24" s="60"/>
      <c r="D24" s="15"/>
      <c r="E24" s="209"/>
      <c r="F24" s="210"/>
      <c r="G24" s="210"/>
      <c r="H24" s="210"/>
      <c r="I24" s="211"/>
      <c r="J24" s="2" t="str">
        <f t="shared" si="0"/>
        <v>Yes</v>
      </c>
      <c r="K24" s="2" t="str">
        <f t="shared" si="1"/>
        <v>Yes</v>
      </c>
      <c r="L24" s="2" t="str">
        <f t="shared" si="2"/>
        <v>Yes</v>
      </c>
      <c r="M24" s="2" t="str">
        <f t="shared" si="3"/>
        <v>YesYesYes</v>
      </c>
      <c r="N24" s="2" t="str">
        <f t="shared" si="4"/>
        <v>Yes</v>
      </c>
    </row>
    <row r="25" spans="1:14" ht="50.1" customHeight="1">
      <c r="A25" s="207"/>
      <c r="B25" s="208"/>
      <c r="C25" s="60"/>
      <c r="D25" s="15"/>
      <c r="E25" s="209"/>
      <c r="F25" s="210"/>
      <c r="G25" s="210"/>
      <c r="H25" s="210"/>
      <c r="I25" s="211"/>
      <c r="J25" s="2" t="str">
        <f t="shared" si="0"/>
        <v>Yes</v>
      </c>
      <c r="K25" s="2" t="str">
        <f t="shared" si="1"/>
        <v>Yes</v>
      </c>
      <c r="L25" s="2" t="str">
        <f t="shared" si="2"/>
        <v>Yes</v>
      </c>
      <c r="M25" s="2" t="str">
        <f t="shared" si="3"/>
        <v>YesYesYes</v>
      </c>
      <c r="N25" s="2" t="str">
        <f t="shared" si="4"/>
        <v>Yes</v>
      </c>
    </row>
    <row r="26" spans="1:14" ht="50.1" customHeight="1">
      <c r="A26" s="207"/>
      <c r="B26" s="208"/>
      <c r="C26" s="60"/>
      <c r="D26" s="15"/>
      <c r="E26" s="209"/>
      <c r="F26" s="210"/>
      <c r="G26" s="210"/>
      <c r="H26" s="210"/>
      <c r="I26" s="211"/>
      <c r="J26" s="2" t="str">
        <f t="shared" si="0"/>
        <v>Yes</v>
      </c>
      <c r="K26" s="2" t="str">
        <f t="shared" si="1"/>
        <v>Yes</v>
      </c>
      <c r="L26" s="2" t="str">
        <f t="shared" si="2"/>
        <v>Yes</v>
      </c>
      <c r="M26" s="2" t="str">
        <f t="shared" si="3"/>
        <v>YesYesYes</v>
      </c>
      <c r="N26" s="2" t="str">
        <f t="shared" si="4"/>
        <v>Yes</v>
      </c>
    </row>
    <row r="27" spans="1:14" ht="50.1" customHeight="1">
      <c r="A27" s="207"/>
      <c r="B27" s="208"/>
      <c r="C27" s="60"/>
      <c r="D27" s="15"/>
      <c r="E27" s="209"/>
      <c r="F27" s="210"/>
      <c r="G27" s="210"/>
      <c r="H27" s="210"/>
      <c r="I27" s="211"/>
      <c r="J27" s="2" t="str">
        <f t="shared" si="0"/>
        <v>Yes</v>
      </c>
      <c r="K27" s="2" t="str">
        <f t="shared" si="1"/>
        <v>Yes</v>
      </c>
      <c r="L27" s="2" t="str">
        <f t="shared" si="2"/>
        <v>Yes</v>
      </c>
      <c r="M27" s="2" t="str">
        <f t="shared" si="3"/>
        <v>YesYesYes</v>
      </c>
      <c r="N27" s="2" t="str">
        <f t="shared" si="4"/>
        <v>Yes</v>
      </c>
    </row>
    <row r="28" spans="1:14" ht="50.1" customHeight="1">
      <c r="A28" s="207"/>
      <c r="B28" s="208"/>
      <c r="C28" s="60"/>
      <c r="D28" s="15"/>
      <c r="E28" s="209"/>
      <c r="F28" s="210"/>
      <c r="G28" s="210"/>
      <c r="H28" s="210"/>
      <c r="I28" s="211"/>
      <c r="J28" s="2" t="str">
        <f t="shared" si="0"/>
        <v>Yes</v>
      </c>
      <c r="K28" s="2" t="str">
        <f t="shared" si="1"/>
        <v>Yes</v>
      </c>
      <c r="L28" s="2" t="str">
        <f t="shared" si="2"/>
        <v>Yes</v>
      </c>
      <c r="M28" s="2" t="str">
        <f t="shared" si="3"/>
        <v>YesYesYes</v>
      </c>
      <c r="N28" s="2" t="str">
        <f t="shared" si="4"/>
        <v>Yes</v>
      </c>
    </row>
    <row r="29" spans="1:14" ht="50.1" customHeight="1">
      <c r="A29" s="207"/>
      <c r="B29" s="208"/>
      <c r="C29" s="60"/>
      <c r="D29" s="15"/>
      <c r="E29" s="209"/>
      <c r="F29" s="210"/>
      <c r="G29" s="210"/>
      <c r="H29" s="210"/>
      <c r="I29" s="211"/>
      <c r="J29" s="2" t="str">
        <f t="shared" si="0"/>
        <v>Yes</v>
      </c>
      <c r="K29" s="2" t="str">
        <f t="shared" si="1"/>
        <v>Yes</v>
      </c>
      <c r="L29" s="2" t="str">
        <f t="shared" si="2"/>
        <v>Yes</v>
      </c>
      <c r="M29" s="2" t="str">
        <f t="shared" si="3"/>
        <v>YesYesYes</v>
      </c>
      <c r="N29" s="2" t="str">
        <f t="shared" si="4"/>
        <v>Yes</v>
      </c>
    </row>
    <row r="30" spans="1:14" ht="50.1" customHeight="1">
      <c r="A30" s="207"/>
      <c r="B30" s="208"/>
      <c r="C30" s="60"/>
      <c r="D30" s="15"/>
      <c r="E30" s="209"/>
      <c r="F30" s="210"/>
      <c r="G30" s="210"/>
      <c r="H30" s="210"/>
      <c r="I30" s="211"/>
      <c r="J30" s="2" t="str">
        <f t="shared" si="0"/>
        <v>Yes</v>
      </c>
      <c r="K30" s="2" t="str">
        <f t="shared" si="1"/>
        <v>Yes</v>
      </c>
      <c r="L30" s="2" t="str">
        <f t="shared" si="2"/>
        <v>Yes</v>
      </c>
      <c r="M30" s="2" t="str">
        <f t="shared" si="3"/>
        <v>YesYesYes</v>
      </c>
      <c r="N30" s="2" t="str">
        <f t="shared" si="4"/>
        <v>Yes</v>
      </c>
    </row>
    <row r="31" spans="1:14" ht="50.1" customHeight="1">
      <c r="A31" s="207"/>
      <c r="B31" s="208"/>
      <c r="C31" s="60"/>
      <c r="D31" s="15"/>
      <c r="E31" s="209"/>
      <c r="F31" s="210"/>
      <c r="G31" s="210"/>
      <c r="H31" s="210"/>
      <c r="I31" s="211"/>
      <c r="J31" s="2" t="str">
        <f t="shared" si="0"/>
        <v>Yes</v>
      </c>
      <c r="K31" s="2" t="str">
        <f t="shared" si="1"/>
        <v>Yes</v>
      </c>
      <c r="L31" s="2" t="str">
        <f t="shared" si="2"/>
        <v>Yes</v>
      </c>
      <c r="M31" s="2" t="str">
        <f t="shared" si="3"/>
        <v>YesYesYes</v>
      </c>
      <c r="N31" s="2" t="str">
        <f t="shared" si="4"/>
        <v>Yes</v>
      </c>
    </row>
    <row r="32" spans="1:14" ht="50.1" customHeight="1">
      <c r="A32" s="207"/>
      <c r="B32" s="208"/>
      <c r="C32" s="60"/>
      <c r="D32" s="15"/>
      <c r="E32" s="209"/>
      <c r="F32" s="210"/>
      <c r="G32" s="210"/>
      <c r="H32" s="210"/>
      <c r="I32" s="211"/>
      <c r="J32" s="2" t="str">
        <f t="shared" si="0"/>
        <v>Yes</v>
      </c>
      <c r="K32" s="2" t="str">
        <f t="shared" si="1"/>
        <v>Yes</v>
      </c>
      <c r="L32" s="2" t="str">
        <f t="shared" si="2"/>
        <v>Yes</v>
      </c>
      <c r="M32" s="2" t="str">
        <f t="shared" si="3"/>
        <v>YesYesYes</v>
      </c>
      <c r="N32" s="2" t="str">
        <f t="shared" si="4"/>
        <v>Yes</v>
      </c>
    </row>
    <row r="33" spans="1:14" ht="50.1" customHeight="1">
      <c r="A33" s="207"/>
      <c r="B33" s="208"/>
      <c r="C33" s="60"/>
      <c r="D33" s="15"/>
      <c r="E33" s="209"/>
      <c r="F33" s="210"/>
      <c r="G33" s="210"/>
      <c r="H33" s="210"/>
      <c r="I33" s="211"/>
      <c r="J33" s="2" t="str">
        <f t="shared" si="0"/>
        <v>Yes</v>
      </c>
      <c r="K33" s="2" t="str">
        <f t="shared" si="1"/>
        <v>Yes</v>
      </c>
      <c r="L33" s="2" t="str">
        <f t="shared" si="2"/>
        <v>Yes</v>
      </c>
      <c r="M33" s="2" t="str">
        <f t="shared" si="3"/>
        <v>YesYesYes</v>
      </c>
      <c r="N33" s="2" t="str">
        <f t="shared" si="4"/>
        <v>Yes</v>
      </c>
    </row>
    <row r="34" spans="1:14" ht="50.1" customHeight="1">
      <c r="A34" s="207"/>
      <c r="B34" s="208"/>
      <c r="C34" s="60"/>
      <c r="D34" s="15"/>
      <c r="E34" s="209"/>
      <c r="F34" s="210"/>
      <c r="G34" s="210"/>
      <c r="H34" s="210"/>
      <c r="I34" s="211"/>
      <c r="J34" s="2" t="str">
        <f t="shared" si="0"/>
        <v>Yes</v>
      </c>
      <c r="K34" s="2" t="str">
        <f t="shared" si="1"/>
        <v>Yes</v>
      </c>
      <c r="L34" s="2" t="str">
        <f t="shared" si="2"/>
        <v>Yes</v>
      </c>
      <c r="M34" s="2" t="str">
        <f t="shared" si="3"/>
        <v>YesYesYes</v>
      </c>
      <c r="N34" s="2" t="str">
        <f t="shared" si="4"/>
        <v>Yes</v>
      </c>
    </row>
    <row r="35" spans="1:14" ht="50.1" customHeight="1">
      <c r="A35" s="207"/>
      <c r="B35" s="208"/>
      <c r="C35" s="60"/>
      <c r="D35" s="15"/>
      <c r="E35" s="209"/>
      <c r="F35" s="210"/>
      <c r="G35" s="210"/>
      <c r="H35" s="210"/>
      <c r="I35" s="211"/>
      <c r="J35" s="2" t="str">
        <f t="shared" si="0"/>
        <v>Yes</v>
      </c>
      <c r="K35" s="2" t="str">
        <f t="shared" si="1"/>
        <v>Yes</v>
      </c>
      <c r="L35" s="2" t="str">
        <f t="shared" si="2"/>
        <v>Yes</v>
      </c>
      <c r="M35" s="2" t="str">
        <f t="shared" si="3"/>
        <v>YesYesYes</v>
      </c>
      <c r="N35" s="2" t="str">
        <f t="shared" si="4"/>
        <v>Yes</v>
      </c>
    </row>
    <row r="36" spans="1:14" ht="50.1" customHeight="1">
      <c r="A36" s="207"/>
      <c r="B36" s="208"/>
      <c r="C36" s="60"/>
      <c r="D36" s="15"/>
      <c r="E36" s="209"/>
      <c r="F36" s="210"/>
      <c r="G36" s="210"/>
      <c r="H36" s="210"/>
      <c r="I36" s="211"/>
      <c r="J36" s="2" t="str">
        <f t="shared" si="0"/>
        <v>Yes</v>
      </c>
      <c r="K36" s="2" t="str">
        <f t="shared" si="1"/>
        <v>Yes</v>
      </c>
      <c r="L36" s="2" t="str">
        <f t="shared" si="2"/>
        <v>Yes</v>
      </c>
      <c r="M36" s="2" t="str">
        <f t="shared" si="3"/>
        <v>YesYesYes</v>
      </c>
      <c r="N36" s="2" t="str">
        <f t="shared" si="4"/>
        <v>Yes</v>
      </c>
    </row>
    <row r="37" spans="1:14" ht="50.1" customHeight="1">
      <c r="A37" s="207"/>
      <c r="B37" s="208"/>
      <c r="C37" s="60"/>
      <c r="D37" s="15"/>
      <c r="E37" s="209"/>
      <c r="F37" s="210"/>
      <c r="G37" s="210"/>
      <c r="H37" s="210"/>
      <c r="I37" s="211"/>
      <c r="J37" s="2" t="str">
        <f t="shared" si="0"/>
        <v>Yes</v>
      </c>
      <c r="K37" s="2" t="str">
        <f t="shared" si="1"/>
        <v>Yes</v>
      </c>
      <c r="L37" s="2" t="str">
        <f t="shared" si="2"/>
        <v>Yes</v>
      </c>
      <c r="M37" s="2" t="str">
        <f t="shared" si="3"/>
        <v>YesYesYes</v>
      </c>
      <c r="N37" s="2" t="str">
        <f t="shared" si="4"/>
        <v>Yes</v>
      </c>
    </row>
    <row r="38" spans="1:14" ht="50.1" customHeight="1">
      <c r="A38" s="207"/>
      <c r="B38" s="208"/>
      <c r="C38" s="60"/>
      <c r="D38" s="15"/>
      <c r="E38" s="209"/>
      <c r="F38" s="210"/>
      <c r="G38" s="210"/>
      <c r="H38" s="210"/>
      <c r="I38" s="211"/>
      <c r="J38" s="2" t="str">
        <f t="shared" si="0"/>
        <v>Yes</v>
      </c>
      <c r="K38" s="2" t="str">
        <f t="shared" si="1"/>
        <v>Yes</v>
      </c>
      <c r="L38" s="2" t="str">
        <f t="shared" si="2"/>
        <v>Yes</v>
      </c>
      <c r="M38" s="2" t="str">
        <f t="shared" si="3"/>
        <v>YesYesYes</v>
      </c>
      <c r="N38" s="2" t="str">
        <f t="shared" si="4"/>
        <v>Yes</v>
      </c>
    </row>
    <row r="39" spans="1:14" ht="50.1" customHeight="1">
      <c r="A39" s="207"/>
      <c r="B39" s="208"/>
      <c r="C39" s="60"/>
      <c r="D39" s="15"/>
      <c r="E39" s="209"/>
      <c r="F39" s="210"/>
      <c r="G39" s="210"/>
      <c r="H39" s="210"/>
      <c r="I39" s="211"/>
      <c r="J39" s="2" t="str">
        <f t="shared" si="0"/>
        <v>Yes</v>
      </c>
      <c r="K39" s="2" t="str">
        <f t="shared" si="1"/>
        <v>Yes</v>
      </c>
      <c r="L39" s="2" t="str">
        <f t="shared" si="2"/>
        <v>Yes</v>
      </c>
      <c r="M39" s="2" t="str">
        <f t="shared" si="3"/>
        <v>YesYesYes</v>
      </c>
      <c r="N39" s="2" t="str">
        <f t="shared" si="4"/>
        <v>Yes</v>
      </c>
    </row>
    <row r="40" spans="1:14" ht="50.1" customHeight="1">
      <c r="A40" s="207"/>
      <c r="B40" s="208"/>
      <c r="C40" s="60"/>
      <c r="D40" s="15"/>
      <c r="E40" s="209"/>
      <c r="F40" s="210"/>
      <c r="G40" s="210"/>
      <c r="H40" s="210"/>
      <c r="I40" s="211"/>
      <c r="J40" s="2" t="str">
        <f t="shared" si="0"/>
        <v>Yes</v>
      </c>
      <c r="K40" s="2" t="str">
        <f t="shared" si="1"/>
        <v>Yes</v>
      </c>
      <c r="L40" s="2" t="str">
        <f t="shared" si="2"/>
        <v>Yes</v>
      </c>
      <c r="M40" s="2" t="str">
        <f t="shared" si="3"/>
        <v>YesYesYes</v>
      </c>
      <c r="N40" s="2" t="str">
        <f t="shared" si="4"/>
        <v>Yes</v>
      </c>
    </row>
    <row r="41" spans="1:14" ht="50.1" customHeight="1">
      <c r="A41" s="207"/>
      <c r="B41" s="208"/>
      <c r="C41" s="60"/>
      <c r="D41" s="15"/>
      <c r="E41" s="209"/>
      <c r="F41" s="210"/>
      <c r="G41" s="210"/>
      <c r="H41" s="210"/>
      <c r="I41" s="211"/>
      <c r="J41" s="2" t="str">
        <f t="shared" si="0"/>
        <v>Yes</v>
      </c>
      <c r="K41" s="2" t="str">
        <f t="shared" si="1"/>
        <v>Yes</v>
      </c>
      <c r="L41" s="2" t="str">
        <f t="shared" si="2"/>
        <v>Yes</v>
      </c>
      <c r="M41" s="2" t="str">
        <f t="shared" si="3"/>
        <v>YesYesYes</v>
      </c>
      <c r="N41" s="2" t="str">
        <f t="shared" si="4"/>
        <v>Yes</v>
      </c>
    </row>
    <row r="42" spans="1:14" ht="50.1" customHeight="1">
      <c r="A42" s="207"/>
      <c r="B42" s="208"/>
      <c r="C42" s="60"/>
      <c r="D42" s="15"/>
      <c r="E42" s="209"/>
      <c r="F42" s="210"/>
      <c r="G42" s="210"/>
      <c r="H42" s="210"/>
      <c r="I42" s="211"/>
      <c r="J42" s="2" t="str">
        <f t="shared" si="0"/>
        <v>Yes</v>
      </c>
      <c r="K42" s="2" t="str">
        <f t="shared" si="1"/>
        <v>Yes</v>
      </c>
      <c r="L42" s="2" t="str">
        <f t="shared" si="2"/>
        <v>Yes</v>
      </c>
      <c r="M42" s="2" t="str">
        <f t="shared" si="3"/>
        <v>YesYesYes</v>
      </c>
      <c r="N42" s="2" t="str">
        <f t="shared" si="4"/>
        <v>Yes</v>
      </c>
    </row>
    <row r="43" spans="1:14" ht="50.1" customHeight="1">
      <c r="A43" s="207"/>
      <c r="B43" s="208"/>
      <c r="C43" s="60"/>
      <c r="D43" s="15"/>
      <c r="E43" s="209"/>
      <c r="F43" s="210"/>
      <c r="G43" s="210"/>
      <c r="H43" s="210"/>
      <c r="I43" s="211"/>
      <c r="J43" s="2" t="str">
        <f t="shared" si="0"/>
        <v>Yes</v>
      </c>
      <c r="K43" s="2" t="str">
        <f t="shared" si="1"/>
        <v>Yes</v>
      </c>
      <c r="L43" s="2" t="str">
        <f t="shared" si="2"/>
        <v>Yes</v>
      </c>
      <c r="M43" s="2" t="str">
        <f t="shared" si="3"/>
        <v>YesYesYes</v>
      </c>
      <c r="N43" s="2" t="str">
        <f t="shared" si="4"/>
        <v>Yes</v>
      </c>
    </row>
    <row r="44" spans="1:14" ht="50.1" customHeight="1">
      <c r="A44" s="207"/>
      <c r="B44" s="208"/>
      <c r="C44" s="60"/>
      <c r="D44" s="15"/>
      <c r="E44" s="209"/>
      <c r="F44" s="210"/>
      <c r="G44" s="210"/>
      <c r="H44" s="210"/>
      <c r="I44" s="211"/>
      <c r="J44" s="2" t="str">
        <f t="shared" si="0"/>
        <v>Yes</v>
      </c>
      <c r="K44" s="2" t="str">
        <f t="shared" si="1"/>
        <v>Yes</v>
      </c>
      <c r="L44" s="2" t="str">
        <f t="shared" si="2"/>
        <v>Yes</v>
      </c>
      <c r="M44" s="2" t="str">
        <f t="shared" si="3"/>
        <v>YesYesYes</v>
      </c>
      <c r="N44" s="2" t="str">
        <f t="shared" si="4"/>
        <v>Yes</v>
      </c>
    </row>
    <row r="45" spans="1:14" ht="50.1" customHeight="1">
      <c r="A45" s="207"/>
      <c r="B45" s="208"/>
      <c r="C45" s="60"/>
      <c r="D45" s="15"/>
      <c r="E45" s="209"/>
      <c r="F45" s="210"/>
      <c r="G45" s="210"/>
      <c r="H45" s="210"/>
      <c r="I45" s="211"/>
      <c r="J45" s="2" t="str">
        <f t="shared" si="0"/>
        <v>Yes</v>
      </c>
      <c r="K45" s="2" t="str">
        <f t="shared" si="1"/>
        <v>Yes</v>
      </c>
      <c r="L45" s="2" t="str">
        <f t="shared" si="2"/>
        <v>Yes</v>
      </c>
      <c r="M45" s="2" t="str">
        <f t="shared" si="3"/>
        <v>YesYesYes</v>
      </c>
      <c r="N45" s="2" t="str">
        <f t="shared" si="4"/>
        <v>Yes</v>
      </c>
    </row>
    <row r="46" spans="1:14" ht="50.1" customHeight="1">
      <c r="A46" s="207"/>
      <c r="B46" s="208"/>
      <c r="C46" s="60"/>
      <c r="D46" s="15"/>
      <c r="E46" s="209"/>
      <c r="F46" s="210"/>
      <c r="G46" s="210"/>
      <c r="H46" s="210"/>
      <c r="I46" s="211"/>
      <c r="J46" s="2" t="str">
        <f t="shared" si="0"/>
        <v>Yes</v>
      </c>
      <c r="K46" s="2" t="str">
        <f t="shared" si="1"/>
        <v>Yes</v>
      </c>
      <c r="L46" s="2" t="str">
        <f t="shared" si="2"/>
        <v>Yes</v>
      </c>
      <c r="M46" s="2" t="str">
        <f t="shared" si="3"/>
        <v>YesYesYes</v>
      </c>
      <c r="N46" s="2" t="str">
        <f t="shared" si="4"/>
        <v>Yes</v>
      </c>
    </row>
    <row r="47" spans="1:14" ht="50.1" customHeight="1">
      <c r="A47" s="207"/>
      <c r="B47" s="208"/>
      <c r="C47" s="60"/>
      <c r="D47" s="15"/>
      <c r="E47" s="209"/>
      <c r="F47" s="210"/>
      <c r="G47" s="210"/>
      <c r="H47" s="210"/>
      <c r="I47" s="211"/>
      <c r="J47" s="2" t="str">
        <f t="shared" si="0"/>
        <v>Yes</v>
      </c>
      <c r="K47" s="2" t="str">
        <f t="shared" si="1"/>
        <v>Yes</v>
      </c>
      <c r="L47" s="2" t="str">
        <f t="shared" si="2"/>
        <v>Yes</v>
      </c>
      <c r="M47" s="2" t="str">
        <f t="shared" si="3"/>
        <v>YesYesYes</v>
      </c>
      <c r="N47" s="2" t="str">
        <f t="shared" si="4"/>
        <v>Yes</v>
      </c>
    </row>
    <row r="48" spans="1:14" ht="50.1" customHeight="1">
      <c r="A48" s="207"/>
      <c r="B48" s="208"/>
      <c r="C48" s="60"/>
      <c r="D48" s="15"/>
      <c r="E48" s="209"/>
      <c r="F48" s="210"/>
      <c r="G48" s="210"/>
      <c r="H48" s="210"/>
      <c r="I48" s="211"/>
      <c r="J48" s="2" t="str">
        <f t="shared" si="0"/>
        <v>Yes</v>
      </c>
      <c r="K48" s="2" t="str">
        <f t="shared" si="1"/>
        <v>Yes</v>
      </c>
      <c r="L48" s="2" t="str">
        <f t="shared" si="2"/>
        <v>Yes</v>
      </c>
      <c r="M48" s="2" t="str">
        <f t="shared" si="3"/>
        <v>YesYesYes</v>
      </c>
      <c r="N48" s="2" t="str">
        <f t="shared" si="4"/>
        <v>Yes</v>
      </c>
    </row>
    <row r="49" spans="1:14" ht="50.1" customHeight="1">
      <c r="A49" s="207"/>
      <c r="B49" s="208"/>
      <c r="C49" s="60"/>
      <c r="D49" s="15"/>
      <c r="E49" s="209"/>
      <c r="F49" s="210"/>
      <c r="G49" s="210"/>
      <c r="H49" s="210"/>
      <c r="I49" s="211"/>
      <c r="J49" s="2" t="str">
        <f t="shared" si="0"/>
        <v>Yes</v>
      </c>
      <c r="K49" s="2" t="str">
        <f t="shared" si="1"/>
        <v>Yes</v>
      </c>
      <c r="L49" s="2" t="str">
        <f t="shared" si="2"/>
        <v>Yes</v>
      </c>
      <c r="M49" s="2" t="str">
        <f t="shared" si="3"/>
        <v>YesYesYes</v>
      </c>
      <c r="N49" s="2" t="str">
        <f t="shared" si="4"/>
        <v>Yes</v>
      </c>
    </row>
    <row r="50" spans="1:14" ht="50.1" customHeight="1">
      <c r="A50" s="207"/>
      <c r="B50" s="208"/>
      <c r="C50" s="60"/>
      <c r="D50" s="15"/>
      <c r="E50" s="209"/>
      <c r="F50" s="210"/>
      <c r="G50" s="210"/>
      <c r="H50" s="210"/>
      <c r="I50" s="211"/>
      <c r="J50" s="2" t="str">
        <f t="shared" si="0"/>
        <v>Yes</v>
      </c>
      <c r="K50" s="2" t="str">
        <f t="shared" si="1"/>
        <v>Yes</v>
      </c>
      <c r="L50" s="2" t="str">
        <f t="shared" si="2"/>
        <v>Yes</v>
      </c>
      <c r="M50" s="2" t="str">
        <f t="shared" si="3"/>
        <v>YesYesYes</v>
      </c>
      <c r="N50" s="2" t="str">
        <f t="shared" si="4"/>
        <v>Yes</v>
      </c>
    </row>
    <row r="51" spans="1:14" ht="50.1" customHeight="1">
      <c r="A51" s="207"/>
      <c r="B51" s="208"/>
      <c r="C51" s="60"/>
      <c r="D51" s="15"/>
      <c r="E51" s="209"/>
      <c r="F51" s="210"/>
      <c r="G51" s="210"/>
      <c r="H51" s="210"/>
      <c r="I51" s="211"/>
      <c r="J51" s="2" t="str">
        <f t="shared" si="0"/>
        <v>Yes</v>
      </c>
      <c r="K51" s="2" t="str">
        <f t="shared" si="1"/>
        <v>Yes</v>
      </c>
      <c r="L51" s="2" t="str">
        <f t="shared" si="2"/>
        <v>Yes</v>
      </c>
      <c r="M51" s="2" t="str">
        <f t="shared" si="3"/>
        <v>YesYesYes</v>
      </c>
      <c r="N51" s="2" t="str">
        <f t="shared" si="4"/>
        <v>Yes</v>
      </c>
    </row>
    <row r="52" spans="1:14" ht="50.1" customHeight="1">
      <c r="A52" s="207"/>
      <c r="B52" s="208"/>
      <c r="C52" s="60"/>
      <c r="D52" s="15"/>
      <c r="E52" s="209"/>
      <c r="F52" s="210"/>
      <c r="G52" s="210"/>
      <c r="H52" s="210"/>
      <c r="I52" s="211"/>
      <c r="J52" s="2" t="str">
        <f t="shared" si="0"/>
        <v>Yes</v>
      </c>
      <c r="K52" s="2" t="str">
        <f t="shared" si="1"/>
        <v>Yes</v>
      </c>
      <c r="L52" s="2" t="str">
        <f t="shared" si="2"/>
        <v>Yes</v>
      </c>
      <c r="M52" s="2" t="str">
        <f t="shared" si="3"/>
        <v>YesYesYes</v>
      </c>
      <c r="N52" s="2" t="str">
        <f t="shared" si="4"/>
        <v>Yes</v>
      </c>
    </row>
    <row r="53" spans="1:14" ht="50.1" customHeight="1">
      <c r="A53" s="207"/>
      <c r="B53" s="208"/>
      <c r="C53" s="60"/>
      <c r="D53" s="15"/>
      <c r="E53" s="209"/>
      <c r="F53" s="210"/>
      <c r="G53" s="210"/>
      <c r="H53" s="210"/>
      <c r="I53" s="211"/>
      <c r="J53" s="2" t="str">
        <f t="shared" si="0"/>
        <v>Yes</v>
      </c>
      <c r="K53" s="2" t="str">
        <f t="shared" si="1"/>
        <v>Yes</v>
      </c>
      <c r="L53" s="2" t="str">
        <f t="shared" si="2"/>
        <v>Yes</v>
      </c>
      <c r="M53" s="2" t="str">
        <f t="shared" si="3"/>
        <v>YesYesYes</v>
      </c>
      <c r="N53" s="2" t="str">
        <f t="shared" si="4"/>
        <v>Yes</v>
      </c>
    </row>
    <row r="54" spans="1:14" ht="50.1" customHeight="1">
      <c r="A54" s="207"/>
      <c r="B54" s="208"/>
      <c r="C54" s="60"/>
      <c r="D54" s="15"/>
      <c r="E54" s="209"/>
      <c r="F54" s="210"/>
      <c r="G54" s="210"/>
      <c r="H54" s="210"/>
      <c r="I54" s="211"/>
      <c r="J54" s="2" t="str">
        <f t="shared" si="0"/>
        <v>Yes</v>
      </c>
      <c r="K54" s="2" t="str">
        <f t="shared" si="1"/>
        <v>Yes</v>
      </c>
      <c r="L54" s="2" t="str">
        <f t="shared" si="2"/>
        <v>Yes</v>
      </c>
      <c r="M54" s="2" t="str">
        <f t="shared" si="3"/>
        <v>YesYesYes</v>
      </c>
      <c r="N54" s="2" t="str">
        <f t="shared" si="4"/>
        <v>Yes</v>
      </c>
    </row>
    <row r="55" spans="1:14" ht="50.1" customHeight="1">
      <c r="A55" s="207"/>
      <c r="B55" s="208"/>
      <c r="C55" s="60"/>
      <c r="D55" s="15"/>
      <c r="E55" s="209"/>
      <c r="F55" s="210"/>
      <c r="G55" s="210"/>
      <c r="H55" s="210"/>
      <c r="I55" s="211"/>
      <c r="J55" s="2" t="str">
        <f t="shared" si="0"/>
        <v>Yes</v>
      </c>
      <c r="K55" s="2" t="str">
        <f t="shared" si="1"/>
        <v>Yes</v>
      </c>
      <c r="L55" s="2" t="str">
        <f t="shared" si="2"/>
        <v>Yes</v>
      </c>
      <c r="M55" s="2" t="str">
        <f t="shared" si="3"/>
        <v>YesYesYes</v>
      </c>
      <c r="N55" s="2" t="str">
        <f t="shared" si="4"/>
        <v>Yes</v>
      </c>
    </row>
    <row r="56" spans="1:14" ht="50.1" customHeight="1">
      <c r="A56" s="207"/>
      <c r="B56" s="208"/>
      <c r="C56" s="60"/>
      <c r="D56" s="15"/>
      <c r="E56" s="209"/>
      <c r="F56" s="210"/>
      <c r="G56" s="210"/>
      <c r="H56" s="210"/>
      <c r="I56" s="211"/>
      <c r="J56" s="2" t="str">
        <f t="shared" si="0"/>
        <v>Yes</v>
      </c>
      <c r="K56" s="2" t="str">
        <f t="shared" si="1"/>
        <v>Yes</v>
      </c>
      <c r="L56" s="2" t="str">
        <f t="shared" si="2"/>
        <v>Yes</v>
      </c>
      <c r="M56" s="2" t="str">
        <f t="shared" si="3"/>
        <v>YesYesYes</v>
      </c>
      <c r="N56" s="2" t="str">
        <f t="shared" si="4"/>
        <v>Yes</v>
      </c>
    </row>
    <row r="57" spans="1:14" ht="50.1" customHeight="1">
      <c r="A57" s="207"/>
      <c r="B57" s="208"/>
      <c r="C57" s="60"/>
      <c r="D57" s="15"/>
      <c r="E57" s="209"/>
      <c r="F57" s="210"/>
      <c r="G57" s="210"/>
      <c r="H57" s="210"/>
      <c r="I57" s="211"/>
      <c r="J57" s="2" t="str">
        <f t="shared" si="0"/>
        <v>Yes</v>
      </c>
      <c r="K57" s="2" t="str">
        <f t="shared" si="1"/>
        <v>Yes</v>
      </c>
      <c r="L57" s="2" t="str">
        <f t="shared" si="2"/>
        <v>Yes</v>
      </c>
      <c r="M57" s="2" t="str">
        <f t="shared" si="3"/>
        <v>YesYesYes</v>
      </c>
      <c r="N57" s="2" t="str">
        <f t="shared" si="4"/>
        <v>Yes</v>
      </c>
    </row>
    <row r="58" spans="1:14" ht="50.1" customHeight="1">
      <c r="A58" s="207"/>
      <c r="B58" s="208"/>
      <c r="C58" s="60"/>
      <c r="D58" s="15"/>
      <c r="E58" s="209"/>
      <c r="F58" s="210"/>
      <c r="G58" s="210"/>
      <c r="H58" s="210"/>
      <c r="I58" s="211"/>
      <c r="J58" s="2" t="str">
        <f t="shared" si="0"/>
        <v>Yes</v>
      </c>
      <c r="K58" s="2" t="str">
        <f t="shared" si="1"/>
        <v>Yes</v>
      </c>
      <c r="L58" s="2" t="str">
        <f t="shared" si="2"/>
        <v>Yes</v>
      </c>
      <c r="M58" s="2" t="str">
        <f t="shared" si="3"/>
        <v>YesYesYes</v>
      </c>
      <c r="N58" s="2" t="str">
        <f t="shared" si="4"/>
        <v>Yes</v>
      </c>
    </row>
    <row r="59" spans="1:14" ht="50.1" customHeight="1">
      <c r="A59" s="207"/>
      <c r="B59" s="208"/>
      <c r="C59" s="60"/>
      <c r="D59" s="15"/>
      <c r="E59" s="209"/>
      <c r="F59" s="210"/>
      <c r="G59" s="210"/>
      <c r="H59" s="210"/>
      <c r="I59" s="211"/>
      <c r="J59" s="2" t="str">
        <f t="shared" si="0"/>
        <v>Yes</v>
      </c>
      <c r="K59" s="2" t="str">
        <f t="shared" si="1"/>
        <v>Yes</v>
      </c>
      <c r="L59" s="2" t="str">
        <f t="shared" si="2"/>
        <v>Yes</v>
      </c>
      <c r="M59" s="2" t="str">
        <f t="shared" si="3"/>
        <v>YesYesYes</v>
      </c>
      <c r="N59" s="2" t="str">
        <f t="shared" si="4"/>
        <v>Yes</v>
      </c>
    </row>
    <row r="60" spans="1:14" ht="50.1" customHeight="1">
      <c r="A60" s="207"/>
      <c r="B60" s="208"/>
      <c r="C60" s="60"/>
      <c r="D60" s="15"/>
      <c r="E60" s="209"/>
      <c r="F60" s="210"/>
      <c r="G60" s="210"/>
      <c r="H60" s="210"/>
      <c r="I60" s="211"/>
      <c r="J60" s="2" t="str">
        <f t="shared" si="0"/>
        <v>Yes</v>
      </c>
      <c r="K60" s="2" t="str">
        <f t="shared" si="1"/>
        <v>Yes</v>
      </c>
      <c r="L60" s="2" t="str">
        <f t="shared" si="2"/>
        <v>Yes</v>
      </c>
      <c r="M60" s="2" t="str">
        <f t="shared" si="3"/>
        <v>YesYesYes</v>
      </c>
      <c r="N60" s="2" t="str">
        <f t="shared" si="4"/>
        <v>Yes</v>
      </c>
    </row>
    <row r="61" spans="1:14" ht="50.1" customHeight="1">
      <c r="A61" s="207"/>
      <c r="B61" s="208"/>
      <c r="C61" s="60"/>
      <c r="D61" s="15"/>
      <c r="E61" s="209"/>
      <c r="F61" s="210"/>
      <c r="G61" s="210"/>
      <c r="H61" s="210"/>
      <c r="I61" s="211"/>
      <c r="J61" s="2" t="str">
        <f t="shared" si="0"/>
        <v>Yes</v>
      </c>
      <c r="K61" s="2" t="str">
        <f t="shared" si="1"/>
        <v>Yes</v>
      </c>
      <c r="L61" s="2" t="str">
        <f t="shared" si="2"/>
        <v>Yes</v>
      </c>
      <c r="M61" s="2" t="str">
        <f t="shared" si="3"/>
        <v>YesYesYes</v>
      </c>
      <c r="N61" s="2" t="str">
        <f t="shared" si="4"/>
        <v>Yes</v>
      </c>
    </row>
    <row r="62" spans="1:14" ht="50.1" customHeight="1">
      <c r="A62" s="207"/>
      <c r="B62" s="208"/>
      <c r="C62" s="60"/>
      <c r="D62" s="15"/>
      <c r="E62" s="209"/>
      <c r="F62" s="210"/>
      <c r="G62" s="210"/>
      <c r="H62" s="210"/>
      <c r="I62" s="211"/>
      <c r="J62" s="2" t="str">
        <f t="shared" si="0"/>
        <v>Yes</v>
      </c>
      <c r="K62" s="2" t="str">
        <f t="shared" si="1"/>
        <v>Yes</v>
      </c>
      <c r="L62" s="2" t="str">
        <f t="shared" si="2"/>
        <v>Yes</v>
      </c>
      <c r="M62" s="2" t="str">
        <f t="shared" si="3"/>
        <v>YesYesYes</v>
      </c>
      <c r="N62" s="2" t="str">
        <f t="shared" si="4"/>
        <v>Yes</v>
      </c>
    </row>
    <row r="63" spans="1:14" ht="50.1" customHeight="1">
      <c r="A63" s="207"/>
      <c r="B63" s="208"/>
      <c r="C63" s="60"/>
      <c r="D63" s="15"/>
      <c r="E63" s="209"/>
      <c r="F63" s="210"/>
      <c r="G63" s="210"/>
      <c r="H63" s="210"/>
      <c r="I63" s="211"/>
      <c r="J63" s="2" t="str">
        <f t="shared" si="0"/>
        <v>Yes</v>
      </c>
      <c r="K63" s="2" t="str">
        <f t="shared" si="1"/>
        <v>Yes</v>
      </c>
      <c r="L63" s="2" t="str">
        <f t="shared" si="2"/>
        <v>Yes</v>
      </c>
      <c r="M63" s="2" t="str">
        <f t="shared" si="3"/>
        <v>YesYesYes</v>
      </c>
      <c r="N63" s="2" t="str">
        <f t="shared" si="4"/>
        <v>Yes</v>
      </c>
    </row>
    <row r="64" spans="1:14" ht="50.1" customHeight="1">
      <c r="A64" s="207"/>
      <c r="B64" s="208"/>
      <c r="C64" s="60"/>
      <c r="D64" s="15"/>
      <c r="E64" s="209"/>
      <c r="F64" s="210"/>
      <c r="G64" s="210"/>
      <c r="H64" s="210"/>
      <c r="I64" s="211"/>
      <c r="J64" s="2" t="str">
        <f t="shared" si="0"/>
        <v>Yes</v>
      </c>
      <c r="K64" s="2" t="str">
        <f t="shared" si="1"/>
        <v>Yes</v>
      </c>
      <c r="L64" s="2" t="str">
        <f t="shared" si="2"/>
        <v>Yes</v>
      </c>
      <c r="M64" s="2" t="str">
        <f t="shared" si="3"/>
        <v>YesYesYes</v>
      </c>
      <c r="N64" s="2" t="str">
        <f t="shared" si="4"/>
        <v>Yes</v>
      </c>
    </row>
    <row r="65" spans="1:14" ht="50.1" customHeight="1">
      <c r="A65" s="207"/>
      <c r="B65" s="208"/>
      <c r="C65" s="60"/>
      <c r="D65" s="15"/>
      <c r="E65" s="209"/>
      <c r="F65" s="210"/>
      <c r="G65" s="210"/>
      <c r="H65" s="210"/>
      <c r="I65" s="211"/>
      <c r="J65" s="2" t="str">
        <f t="shared" si="0"/>
        <v>Yes</v>
      </c>
      <c r="K65" s="2" t="str">
        <f t="shared" si="1"/>
        <v>Yes</v>
      </c>
      <c r="L65" s="2" t="str">
        <f t="shared" si="2"/>
        <v>Yes</v>
      </c>
      <c r="M65" s="2" t="str">
        <f t="shared" si="3"/>
        <v>YesYesYes</v>
      </c>
      <c r="N65" s="2" t="str">
        <f t="shared" si="4"/>
        <v>Yes</v>
      </c>
    </row>
    <row r="66" spans="1:14" ht="50.1" customHeight="1">
      <c r="A66" s="207"/>
      <c r="B66" s="208"/>
      <c r="C66" s="60"/>
      <c r="D66" s="15"/>
      <c r="E66" s="209"/>
      <c r="F66" s="210"/>
      <c r="G66" s="210"/>
      <c r="H66" s="210"/>
      <c r="I66" s="211"/>
      <c r="J66" s="2" t="str">
        <f t="shared" si="0"/>
        <v>Yes</v>
      </c>
      <c r="K66" s="2" t="str">
        <f t="shared" si="1"/>
        <v>Yes</v>
      </c>
      <c r="L66" s="2" t="str">
        <f t="shared" si="2"/>
        <v>Yes</v>
      </c>
      <c r="M66" s="2" t="str">
        <f t="shared" si="3"/>
        <v>YesYesYes</v>
      </c>
      <c r="N66" s="2" t="str">
        <f t="shared" si="4"/>
        <v>Yes</v>
      </c>
    </row>
    <row r="67" spans="1:14" ht="50.1" customHeight="1">
      <c r="A67" s="207"/>
      <c r="B67" s="208"/>
      <c r="C67" s="60"/>
      <c r="D67" s="15"/>
      <c r="E67" s="209"/>
      <c r="F67" s="210"/>
      <c r="G67" s="210"/>
      <c r="H67" s="210"/>
      <c r="I67" s="211"/>
      <c r="J67" s="2" t="str">
        <f t="shared" si="0"/>
        <v>Yes</v>
      </c>
      <c r="K67" s="2" t="str">
        <f t="shared" si="1"/>
        <v>Yes</v>
      </c>
      <c r="L67" s="2" t="str">
        <f t="shared" si="2"/>
        <v>Yes</v>
      </c>
      <c r="M67" s="2" t="str">
        <f t="shared" si="3"/>
        <v>YesYesYes</v>
      </c>
      <c r="N67" s="2" t="str">
        <f t="shared" si="4"/>
        <v>Yes</v>
      </c>
    </row>
    <row r="68" spans="1:14" ht="50.1" customHeight="1">
      <c r="A68" s="207"/>
      <c r="B68" s="208"/>
      <c r="C68" s="60"/>
      <c r="D68" s="15"/>
      <c r="E68" s="209"/>
      <c r="F68" s="210"/>
      <c r="G68" s="210"/>
      <c r="H68" s="210"/>
      <c r="I68" s="211"/>
      <c r="J68" s="2" t="str">
        <f t="shared" si="0"/>
        <v>Yes</v>
      </c>
      <c r="K68" s="2" t="str">
        <f t="shared" si="1"/>
        <v>Yes</v>
      </c>
      <c r="L68" s="2" t="str">
        <f t="shared" si="2"/>
        <v>Yes</v>
      </c>
      <c r="M68" s="2" t="str">
        <f t="shared" si="3"/>
        <v>YesYesYes</v>
      </c>
      <c r="N68" s="2" t="str">
        <f t="shared" si="4"/>
        <v>Yes</v>
      </c>
    </row>
    <row r="69" spans="1:14" ht="50.1" customHeight="1">
      <c r="A69" s="207"/>
      <c r="B69" s="208"/>
      <c r="C69" s="60"/>
      <c r="D69" s="15"/>
      <c r="E69" s="209"/>
      <c r="F69" s="210"/>
      <c r="G69" s="210"/>
      <c r="H69" s="210"/>
      <c r="I69" s="211"/>
      <c r="J69" s="2" t="str">
        <f t="shared" si="0"/>
        <v>Yes</v>
      </c>
      <c r="K69" s="2" t="str">
        <f t="shared" si="1"/>
        <v>Yes</v>
      </c>
      <c r="L69" s="2" t="str">
        <f t="shared" si="2"/>
        <v>Yes</v>
      </c>
      <c r="M69" s="2" t="str">
        <f t="shared" si="3"/>
        <v>YesYesYes</v>
      </c>
      <c r="N69" s="2" t="str">
        <f t="shared" si="4"/>
        <v>Yes</v>
      </c>
    </row>
    <row r="70" spans="1:14" ht="50.1" customHeight="1">
      <c r="A70" s="207"/>
      <c r="B70" s="208"/>
      <c r="C70" s="60"/>
      <c r="D70" s="15"/>
      <c r="E70" s="209"/>
      <c r="F70" s="210"/>
      <c r="G70" s="210"/>
      <c r="H70" s="210"/>
      <c r="I70" s="211"/>
      <c r="J70" s="2" t="str">
        <f t="shared" si="0"/>
        <v>Yes</v>
      </c>
      <c r="K70" s="2" t="str">
        <f t="shared" si="1"/>
        <v>Yes</v>
      </c>
      <c r="L70" s="2" t="str">
        <f t="shared" si="2"/>
        <v>Yes</v>
      </c>
      <c r="M70" s="2" t="str">
        <f t="shared" si="3"/>
        <v>YesYesYes</v>
      </c>
      <c r="N70" s="2" t="str">
        <f t="shared" si="4"/>
        <v>Yes</v>
      </c>
    </row>
    <row r="71" spans="1:14" ht="50.1" customHeight="1">
      <c r="A71" s="207"/>
      <c r="B71" s="208"/>
      <c r="C71" s="60"/>
      <c r="D71" s="15"/>
      <c r="E71" s="209"/>
      <c r="F71" s="210"/>
      <c r="G71" s="210"/>
      <c r="H71" s="210"/>
      <c r="I71" s="211"/>
      <c r="J71" s="2" t="str">
        <f t="shared" si="0"/>
        <v>Yes</v>
      </c>
      <c r="K71" s="2" t="str">
        <f t="shared" si="1"/>
        <v>Yes</v>
      </c>
      <c r="L71" s="2" t="str">
        <f t="shared" si="2"/>
        <v>Yes</v>
      </c>
      <c r="M71" s="2" t="str">
        <f t="shared" si="3"/>
        <v>YesYesYes</v>
      </c>
      <c r="N71" s="2" t="str">
        <f t="shared" si="4"/>
        <v>Yes</v>
      </c>
    </row>
    <row r="72" spans="1:14" ht="50.1" customHeight="1">
      <c r="A72" s="207"/>
      <c r="B72" s="208"/>
      <c r="C72" s="60"/>
      <c r="D72" s="15"/>
      <c r="E72" s="209"/>
      <c r="F72" s="210"/>
      <c r="G72" s="210"/>
      <c r="H72" s="210"/>
      <c r="I72" s="211"/>
      <c r="J72" s="2" t="str">
        <f t="shared" si="0"/>
        <v>Yes</v>
      </c>
      <c r="K72" s="2" t="str">
        <f t="shared" si="1"/>
        <v>Yes</v>
      </c>
      <c r="L72" s="2" t="str">
        <f t="shared" si="2"/>
        <v>Yes</v>
      </c>
      <c r="M72" s="2" t="str">
        <f t="shared" si="3"/>
        <v>YesYesYes</v>
      </c>
      <c r="N72" s="2" t="str">
        <f t="shared" si="4"/>
        <v>Yes</v>
      </c>
    </row>
    <row r="73" spans="1:14" ht="50.1" customHeight="1">
      <c r="A73" s="207"/>
      <c r="B73" s="208"/>
      <c r="C73" s="60"/>
      <c r="D73" s="15"/>
      <c r="E73" s="209"/>
      <c r="F73" s="210"/>
      <c r="G73" s="210"/>
      <c r="H73" s="210"/>
      <c r="I73" s="211"/>
      <c r="J73" s="2" t="str">
        <f t="shared" si="0"/>
        <v>Yes</v>
      </c>
      <c r="K73" s="2" t="str">
        <f t="shared" si="1"/>
        <v>Yes</v>
      </c>
      <c r="L73" s="2" t="str">
        <f t="shared" si="2"/>
        <v>Yes</v>
      </c>
      <c r="M73" s="2" t="str">
        <f t="shared" si="3"/>
        <v>YesYesYes</v>
      </c>
      <c r="N73" s="2" t="str">
        <f t="shared" si="4"/>
        <v>Yes</v>
      </c>
    </row>
    <row r="74" spans="1:14" ht="50.1" customHeight="1">
      <c r="A74" s="207"/>
      <c r="B74" s="208"/>
      <c r="C74" s="60"/>
      <c r="D74" s="15"/>
      <c r="E74" s="209"/>
      <c r="F74" s="210"/>
      <c r="G74" s="210"/>
      <c r="H74" s="210"/>
      <c r="I74" s="211"/>
      <c r="J74" s="2" t="str">
        <f t="shared" si="0"/>
        <v>Yes</v>
      </c>
      <c r="K74" s="2" t="str">
        <f t="shared" si="1"/>
        <v>Yes</v>
      </c>
      <c r="L74" s="2" t="str">
        <f t="shared" si="2"/>
        <v>Yes</v>
      </c>
      <c r="M74" s="2" t="str">
        <f t="shared" si="3"/>
        <v>YesYesYes</v>
      </c>
      <c r="N74" s="2" t="str">
        <f t="shared" si="4"/>
        <v>Yes</v>
      </c>
    </row>
    <row r="75" spans="1:14" ht="50.1" customHeight="1">
      <c r="A75" s="207"/>
      <c r="B75" s="208"/>
      <c r="C75" s="60"/>
      <c r="D75" s="15"/>
      <c r="E75" s="209"/>
      <c r="F75" s="210"/>
      <c r="G75" s="210"/>
      <c r="H75" s="210"/>
      <c r="I75" s="211"/>
      <c r="J75" s="2" t="str">
        <f t="shared" si="0"/>
        <v>Yes</v>
      </c>
      <c r="K75" s="2" t="str">
        <f t="shared" si="1"/>
        <v>Yes</v>
      </c>
      <c r="L75" s="2" t="str">
        <f t="shared" si="2"/>
        <v>Yes</v>
      </c>
      <c r="M75" s="2" t="str">
        <f t="shared" si="3"/>
        <v>YesYesYes</v>
      </c>
      <c r="N75" s="2" t="str">
        <f t="shared" si="4"/>
        <v>Yes</v>
      </c>
    </row>
    <row r="76" spans="1:14" ht="50.1" customHeight="1">
      <c r="A76" s="207"/>
      <c r="B76" s="208"/>
      <c r="C76" s="60"/>
      <c r="D76" s="15"/>
      <c r="E76" s="209"/>
      <c r="F76" s="210"/>
      <c r="G76" s="210"/>
      <c r="H76" s="210"/>
      <c r="I76" s="211"/>
      <c r="J76" s="2" t="str">
        <f t="shared" si="0"/>
        <v>Yes</v>
      </c>
      <c r="K76" s="2" t="str">
        <f t="shared" si="1"/>
        <v>Yes</v>
      </c>
      <c r="L76" s="2" t="str">
        <f t="shared" si="2"/>
        <v>Yes</v>
      </c>
      <c r="M76" s="2" t="str">
        <f t="shared" si="3"/>
        <v>YesYesYes</v>
      </c>
      <c r="N76" s="2" t="str">
        <f t="shared" si="4"/>
        <v>Yes</v>
      </c>
    </row>
    <row r="77" spans="1:14" ht="50.1" customHeight="1">
      <c r="A77" s="207"/>
      <c r="B77" s="208"/>
      <c r="C77" s="60"/>
      <c r="D77" s="15"/>
      <c r="E77" s="209"/>
      <c r="F77" s="210"/>
      <c r="G77" s="210"/>
      <c r="H77" s="210"/>
      <c r="I77" s="211"/>
      <c r="J77" s="2" t="str">
        <f t="shared" si="0"/>
        <v>Yes</v>
      </c>
      <c r="K77" s="2" t="str">
        <f t="shared" si="1"/>
        <v>Yes</v>
      </c>
      <c r="L77" s="2" t="str">
        <f t="shared" si="2"/>
        <v>Yes</v>
      </c>
      <c r="M77" s="2" t="str">
        <f t="shared" si="3"/>
        <v>YesYesYes</v>
      </c>
      <c r="N77" s="2" t="str">
        <f t="shared" si="4"/>
        <v>Yes</v>
      </c>
    </row>
    <row r="78" spans="1:14" ht="50.1" customHeight="1">
      <c r="A78" s="207"/>
      <c r="B78" s="208"/>
      <c r="C78" s="60"/>
      <c r="D78" s="15"/>
      <c r="E78" s="209"/>
      <c r="F78" s="210"/>
      <c r="G78" s="210"/>
      <c r="H78" s="210"/>
      <c r="I78" s="211"/>
      <c r="J78" s="2" t="str">
        <f t="shared" si="0"/>
        <v>Yes</v>
      </c>
      <c r="K78" s="2" t="str">
        <f t="shared" si="1"/>
        <v>Yes</v>
      </c>
      <c r="L78" s="2" t="str">
        <f t="shared" si="2"/>
        <v>Yes</v>
      </c>
      <c r="M78" s="2" t="str">
        <f t="shared" si="3"/>
        <v>YesYesYes</v>
      </c>
      <c r="N78" s="2" t="str">
        <f t="shared" si="4"/>
        <v>Yes</v>
      </c>
    </row>
    <row r="79" spans="1:14" ht="50.1" customHeight="1">
      <c r="A79" s="207"/>
      <c r="B79" s="208"/>
      <c r="C79" s="60"/>
      <c r="D79" s="15"/>
      <c r="E79" s="209"/>
      <c r="F79" s="210"/>
      <c r="G79" s="210"/>
      <c r="H79" s="210"/>
      <c r="I79" s="211"/>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1" customHeight="1">
      <c r="A80" s="207"/>
      <c r="B80" s="208"/>
      <c r="C80" s="60"/>
      <c r="D80" s="15"/>
      <c r="E80" s="209"/>
      <c r="F80" s="210"/>
      <c r="G80" s="210"/>
      <c r="H80" s="210"/>
      <c r="I80" s="211"/>
      <c r="J80" s="2" t="str">
        <f t="shared" si="5"/>
        <v>Yes</v>
      </c>
      <c r="K80" s="2" t="str">
        <f t="shared" si="6"/>
        <v>Yes</v>
      </c>
      <c r="L80" s="2" t="str">
        <f t="shared" si="7"/>
        <v>Yes</v>
      </c>
      <c r="M80" s="2" t="str">
        <f t="shared" si="8"/>
        <v>YesYesYes</v>
      </c>
      <c r="N80" s="2" t="str">
        <f t="shared" si="9"/>
        <v>Yes</v>
      </c>
    </row>
    <row r="81" spans="1:14" ht="50.1" customHeight="1">
      <c r="A81" s="207"/>
      <c r="B81" s="208"/>
      <c r="C81" s="60"/>
      <c r="D81" s="15"/>
      <c r="E81" s="209"/>
      <c r="F81" s="210"/>
      <c r="G81" s="210"/>
      <c r="H81" s="210"/>
      <c r="I81" s="211"/>
      <c r="J81" s="2" t="str">
        <f t="shared" si="5"/>
        <v>Yes</v>
      </c>
      <c r="K81" s="2" t="str">
        <f t="shared" si="6"/>
        <v>Yes</v>
      </c>
      <c r="L81" s="2" t="str">
        <f t="shared" si="7"/>
        <v>Yes</v>
      </c>
      <c r="M81" s="2" t="str">
        <f t="shared" si="8"/>
        <v>YesYesYes</v>
      </c>
      <c r="N81" s="2" t="str">
        <f t="shared" si="9"/>
        <v>Yes</v>
      </c>
    </row>
    <row r="82" spans="1:14" ht="50.1" customHeight="1">
      <c r="A82" s="207"/>
      <c r="B82" s="208"/>
      <c r="C82" s="60"/>
      <c r="D82" s="15"/>
      <c r="E82" s="209"/>
      <c r="F82" s="210"/>
      <c r="G82" s="210"/>
      <c r="H82" s="210"/>
      <c r="I82" s="211"/>
      <c r="J82" s="2" t="str">
        <f t="shared" si="5"/>
        <v>Yes</v>
      </c>
      <c r="K82" s="2" t="str">
        <f t="shared" si="6"/>
        <v>Yes</v>
      </c>
      <c r="L82" s="2" t="str">
        <f t="shared" si="7"/>
        <v>Yes</v>
      </c>
      <c r="M82" s="2" t="str">
        <f t="shared" si="8"/>
        <v>YesYesYes</v>
      </c>
      <c r="N82" s="2" t="str">
        <f t="shared" si="9"/>
        <v>Yes</v>
      </c>
    </row>
    <row r="83" spans="1:14" ht="50.1" customHeight="1">
      <c r="A83" s="207"/>
      <c r="B83" s="208"/>
      <c r="C83" s="60"/>
      <c r="D83" s="15"/>
      <c r="E83" s="209"/>
      <c r="F83" s="210"/>
      <c r="G83" s="210"/>
      <c r="H83" s="210"/>
      <c r="I83" s="211"/>
      <c r="J83" s="2" t="str">
        <f t="shared" si="5"/>
        <v>Yes</v>
      </c>
      <c r="K83" s="2" t="str">
        <f t="shared" si="6"/>
        <v>Yes</v>
      </c>
      <c r="L83" s="2" t="str">
        <f t="shared" si="7"/>
        <v>Yes</v>
      </c>
      <c r="M83" s="2" t="str">
        <f t="shared" si="8"/>
        <v>YesYesYes</v>
      </c>
      <c r="N83" s="2" t="str">
        <f t="shared" si="9"/>
        <v>Yes</v>
      </c>
    </row>
    <row r="84" spans="1:14" ht="50.1" customHeight="1">
      <c r="A84" s="207"/>
      <c r="B84" s="208"/>
      <c r="C84" s="60"/>
      <c r="D84" s="15"/>
      <c r="E84" s="209"/>
      <c r="F84" s="210"/>
      <c r="G84" s="210"/>
      <c r="H84" s="210"/>
      <c r="I84" s="211"/>
      <c r="J84" s="2" t="str">
        <f t="shared" si="5"/>
        <v>Yes</v>
      </c>
      <c r="K84" s="2" t="str">
        <f t="shared" si="6"/>
        <v>Yes</v>
      </c>
      <c r="L84" s="2" t="str">
        <f t="shared" si="7"/>
        <v>Yes</v>
      </c>
      <c r="M84" s="2" t="str">
        <f t="shared" si="8"/>
        <v>YesYesYes</v>
      </c>
      <c r="N84" s="2" t="str">
        <f t="shared" si="9"/>
        <v>Yes</v>
      </c>
    </row>
    <row r="85" spans="1:14" ht="50.1" customHeight="1">
      <c r="A85" s="207"/>
      <c r="B85" s="208"/>
      <c r="C85" s="60"/>
      <c r="D85" s="15"/>
      <c r="E85" s="209"/>
      <c r="F85" s="210"/>
      <c r="G85" s="210"/>
      <c r="H85" s="210"/>
      <c r="I85" s="211"/>
      <c r="J85" s="2" t="str">
        <f t="shared" si="5"/>
        <v>Yes</v>
      </c>
      <c r="K85" s="2" t="str">
        <f t="shared" si="6"/>
        <v>Yes</v>
      </c>
      <c r="L85" s="2" t="str">
        <f t="shared" si="7"/>
        <v>Yes</v>
      </c>
      <c r="M85" s="2" t="str">
        <f t="shared" si="8"/>
        <v>YesYesYes</v>
      </c>
      <c r="N85" s="2" t="str">
        <f t="shared" si="9"/>
        <v>Yes</v>
      </c>
    </row>
    <row r="86" spans="1:14" ht="50.1" customHeight="1">
      <c r="A86" s="207"/>
      <c r="B86" s="208"/>
      <c r="C86" s="60"/>
      <c r="D86" s="15"/>
      <c r="E86" s="209"/>
      <c r="F86" s="210"/>
      <c r="G86" s="210"/>
      <c r="H86" s="210"/>
      <c r="I86" s="211"/>
      <c r="J86" s="2" t="str">
        <f t="shared" si="5"/>
        <v>Yes</v>
      </c>
      <c r="K86" s="2" t="str">
        <f t="shared" si="6"/>
        <v>Yes</v>
      </c>
      <c r="L86" s="2" t="str">
        <f t="shared" si="7"/>
        <v>Yes</v>
      </c>
      <c r="M86" s="2" t="str">
        <f t="shared" si="8"/>
        <v>YesYesYes</v>
      </c>
      <c r="N86" s="2" t="str">
        <f t="shared" si="9"/>
        <v>Yes</v>
      </c>
    </row>
    <row r="87" spans="1:14" ht="50.1" customHeight="1">
      <c r="A87" s="207"/>
      <c r="B87" s="208"/>
      <c r="C87" s="60"/>
      <c r="D87" s="15"/>
      <c r="E87" s="209"/>
      <c r="F87" s="210"/>
      <c r="G87" s="210"/>
      <c r="H87" s="210"/>
      <c r="I87" s="211"/>
      <c r="J87" s="2" t="str">
        <f t="shared" si="5"/>
        <v>Yes</v>
      </c>
      <c r="K87" s="2" t="str">
        <f t="shared" si="6"/>
        <v>Yes</v>
      </c>
      <c r="L87" s="2" t="str">
        <f t="shared" si="7"/>
        <v>Yes</v>
      </c>
      <c r="M87" s="2" t="str">
        <f t="shared" si="8"/>
        <v>YesYesYes</v>
      </c>
      <c r="N87" s="2" t="str">
        <f t="shared" si="9"/>
        <v>Yes</v>
      </c>
    </row>
    <row r="88" spans="1:14" ht="50.1" customHeight="1">
      <c r="A88" s="207"/>
      <c r="B88" s="208"/>
      <c r="C88" s="60"/>
      <c r="D88" s="15"/>
      <c r="E88" s="209"/>
      <c r="F88" s="210"/>
      <c r="G88" s="210"/>
      <c r="H88" s="210"/>
      <c r="I88" s="211"/>
      <c r="J88" s="2" t="str">
        <f t="shared" si="5"/>
        <v>Yes</v>
      </c>
      <c r="K88" s="2" t="str">
        <f t="shared" si="6"/>
        <v>Yes</v>
      </c>
      <c r="L88" s="2" t="str">
        <f t="shared" si="7"/>
        <v>Yes</v>
      </c>
      <c r="M88" s="2" t="str">
        <f t="shared" si="8"/>
        <v>YesYesYes</v>
      </c>
      <c r="N88" s="2" t="str">
        <f t="shared" si="9"/>
        <v>Yes</v>
      </c>
    </row>
    <row r="89" spans="1:14" ht="50.1" customHeight="1">
      <c r="A89" s="207"/>
      <c r="B89" s="208"/>
      <c r="C89" s="60"/>
      <c r="D89" s="15"/>
      <c r="E89" s="209"/>
      <c r="F89" s="210"/>
      <c r="G89" s="210"/>
      <c r="H89" s="210"/>
      <c r="I89" s="211"/>
      <c r="J89" s="2" t="str">
        <f t="shared" si="5"/>
        <v>Yes</v>
      </c>
      <c r="K89" s="2" t="str">
        <f t="shared" si="6"/>
        <v>Yes</v>
      </c>
      <c r="L89" s="2" t="str">
        <f t="shared" si="7"/>
        <v>Yes</v>
      </c>
      <c r="M89" s="2" t="str">
        <f t="shared" si="8"/>
        <v>YesYesYes</v>
      </c>
      <c r="N89" s="2" t="str">
        <f t="shared" si="9"/>
        <v>Yes</v>
      </c>
    </row>
    <row r="90" spans="1:14" ht="50.1" customHeight="1">
      <c r="A90" s="207"/>
      <c r="B90" s="208"/>
      <c r="C90" s="60"/>
      <c r="D90" s="15"/>
      <c r="E90" s="209"/>
      <c r="F90" s="210"/>
      <c r="G90" s="210"/>
      <c r="H90" s="210"/>
      <c r="I90" s="211"/>
      <c r="J90" s="2" t="str">
        <f t="shared" si="5"/>
        <v>Yes</v>
      </c>
      <c r="K90" s="2" t="str">
        <f t="shared" si="6"/>
        <v>Yes</v>
      </c>
      <c r="L90" s="2" t="str">
        <f t="shared" si="7"/>
        <v>Yes</v>
      </c>
      <c r="M90" s="2" t="str">
        <f t="shared" si="8"/>
        <v>YesYesYes</v>
      </c>
      <c r="N90" s="2" t="str">
        <f t="shared" si="9"/>
        <v>Yes</v>
      </c>
    </row>
    <row r="91" spans="1:14" ht="50.1" customHeight="1">
      <c r="A91" s="207"/>
      <c r="B91" s="208"/>
      <c r="C91" s="60"/>
      <c r="D91" s="15"/>
      <c r="E91" s="209"/>
      <c r="F91" s="210"/>
      <c r="G91" s="210"/>
      <c r="H91" s="210"/>
      <c r="I91" s="211"/>
      <c r="J91" s="2" t="str">
        <f t="shared" si="5"/>
        <v>Yes</v>
      </c>
      <c r="K91" s="2" t="str">
        <f t="shared" si="6"/>
        <v>Yes</v>
      </c>
      <c r="L91" s="2" t="str">
        <f t="shared" si="7"/>
        <v>Yes</v>
      </c>
      <c r="M91" s="2" t="str">
        <f t="shared" si="8"/>
        <v>YesYesYes</v>
      </c>
      <c r="N91" s="2" t="str">
        <f t="shared" si="9"/>
        <v>Yes</v>
      </c>
    </row>
    <row r="92" spans="1:14" ht="50.1" customHeight="1">
      <c r="A92" s="207"/>
      <c r="B92" s="208"/>
      <c r="C92" s="60"/>
      <c r="D92" s="15"/>
      <c r="E92" s="209"/>
      <c r="F92" s="210"/>
      <c r="G92" s="210"/>
      <c r="H92" s="210"/>
      <c r="I92" s="211"/>
      <c r="J92" s="2" t="str">
        <f t="shared" si="5"/>
        <v>Yes</v>
      </c>
      <c r="K92" s="2" t="str">
        <f t="shared" si="6"/>
        <v>Yes</v>
      </c>
      <c r="L92" s="2" t="str">
        <f t="shared" si="7"/>
        <v>Yes</v>
      </c>
      <c r="M92" s="2" t="str">
        <f t="shared" si="8"/>
        <v>YesYesYes</v>
      </c>
      <c r="N92" s="2" t="str">
        <f t="shared" si="9"/>
        <v>Yes</v>
      </c>
    </row>
    <row r="93" spans="1:14" ht="50.1" customHeight="1">
      <c r="A93" s="207"/>
      <c r="B93" s="208"/>
      <c r="C93" s="60"/>
      <c r="D93" s="15"/>
      <c r="E93" s="209"/>
      <c r="F93" s="210"/>
      <c r="G93" s="210"/>
      <c r="H93" s="210"/>
      <c r="I93" s="211"/>
      <c r="J93" s="2" t="str">
        <f t="shared" si="5"/>
        <v>Yes</v>
      </c>
      <c r="K93" s="2" t="str">
        <f t="shared" si="6"/>
        <v>Yes</v>
      </c>
      <c r="L93" s="2" t="str">
        <f t="shared" si="7"/>
        <v>Yes</v>
      </c>
      <c r="M93" s="2" t="str">
        <f t="shared" si="8"/>
        <v>YesYesYes</v>
      </c>
      <c r="N93" s="2" t="str">
        <f t="shared" si="9"/>
        <v>Yes</v>
      </c>
    </row>
    <row r="94" spans="1:14" ht="50.1" customHeight="1">
      <c r="A94" s="207"/>
      <c r="B94" s="208"/>
      <c r="C94" s="60"/>
      <c r="D94" s="15"/>
      <c r="E94" s="209"/>
      <c r="F94" s="210"/>
      <c r="G94" s="210"/>
      <c r="H94" s="210"/>
      <c r="I94" s="211"/>
      <c r="J94" s="2" t="str">
        <f t="shared" si="5"/>
        <v>Yes</v>
      </c>
      <c r="K94" s="2" t="str">
        <f t="shared" si="6"/>
        <v>Yes</v>
      </c>
      <c r="L94" s="2" t="str">
        <f t="shared" si="7"/>
        <v>Yes</v>
      </c>
      <c r="M94" s="2" t="str">
        <f t="shared" si="8"/>
        <v>YesYesYes</v>
      </c>
      <c r="N94" s="2" t="str">
        <f t="shared" si="9"/>
        <v>Yes</v>
      </c>
    </row>
    <row r="95" spans="1:14" ht="50.1" customHeight="1">
      <c r="A95" s="207"/>
      <c r="B95" s="208"/>
      <c r="C95" s="60"/>
      <c r="D95" s="15"/>
      <c r="E95" s="209"/>
      <c r="F95" s="210"/>
      <c r="G95" s="210"/>
      <c r="H95" s="210"/>
      <c r="I95" s="211"/>
      <c r="J95" s="2" t="str">
        <f t="shared" si="5"/>
        <v>Yes</v>
      </c>
      <c r="K95" s="2" t="str">
        <f t="shared" si="6"/>
        <v>Yes</v>
      </c>
      <c r="L95" s="2" t="str">
        <f t="shared" si="7"/>
        <v>Yes</v>
      </c>
      <c r="M95" s="2" t="str">
        <f t="shared" si="8"/>
        <v>YesYesYes</v>
      </c>
      <c r="N95" s="2" t="str">
        <f t="shared" si="9"/>
        <v>Yes</v>
      </c>
    </row>
    <row r="96" spans="1:14" ht="50.1" customHeight="1">
      <c r="A96" s="207"/>
      <c r="B96" s="208"/>
      <c r="C96" s="60"/>
      <c r="D96" s="15"/>
      <c r="E96" s="209"/>
      <c r="F96" s="210"/>
      <c r="G96" s="210"/>
      <c r="H96" s="210"/>
      <c r="I96" s="211"/>
      <c r="J96" s="2" t="str">
        <f t="shared" si="5"/>
        <v>Yes</v>
      </c>
      <c r="K96" s="2" t="str">
        <f t="shared" si="6"/>
        <v>Yes</v>
      </c>
      <c r="L96" s="2" t="str">
        <f t="shared" si="7"/>
        <v>Yes</v>
      </c>
      <c r="M96" s="2" t="str">
        <f t="shared" si="8"/>
        <v>YesYesYes</v>
      </c>
      <c r="N96" s="2" t="str">
        <f t="shared" si="9"/>
        <v>Yes</v>
      </c>
    </row>
    <row r="97" spans="1:14" ht="50.1" customHeight="1">
      <c r="A97" s="207"/>
      <c r="B97" s="208"/>
      <c r="C97" s="60"/>
      <c r="D97" s="15"/>
      <c r="E97" s="209"/>
      <c r="F97" s="210"/>
      <c r="G97" s="210"/>
      <c r="H97" s="210"/>
      <c r="I97" s="211"/>
      <c r="J97" s="2" t="str">
        <f t="shared" si="5"/>
        <v>Yes</v>
      </c>
      <c r="K97" s="2" t="str">
        <f t="shared" si="6"/>
        <v>Yes</v>
      </c>
      <c r="L97" s="2" t="str">
        <f t="shared" si="7"/>
        <v>Yes</v>
      </c>
      <c r="M97" s="2" t="str">
        <f t="shared" si="8"/>
        <v>YesYesYes</v>
      </c>
      <c r="N97" s="2" t="str">
        <f t="shared" si="9"/>
        <v>Yes</v>
      </c>
    </row>
    <row r="98" spans="1:14" ht="50.1" customHeight="1">
      <c r="A98" s="207"/>
      <c r="B98" s="208"/>
      <c r="C98" s="60"/>
      <c r="D98" s="15"/>
      <c r="E98" s="209"/>
      <c r="F98" s="210"/>
      <c r="G98" s="210"/>
      <c r="H98" s="210"/>
      <c r="I98" s="211"/>
      <c r="J98" s="2" t="str">
        <f t="shared" si="5"/>
        <v>Yes</v>
      </c>
      <c r="K98" s="2" t="str">
        <f t="shared" si="6"/>
        <v>Yes</v>
      </c>
      <c r="L98" s="2" t="str">
        <f t="shared" si="7"/>
        <v>Yes</v>
      </c>
      <c r="M98" s="2" t="str">
        <f t="shared" si="8"/>
        <v>YesYesYes</v>
      </c>
      <c r="N98" s="2" t="str">
        <f t="shared" si="9"/>
        <v>Yes</v>
      </c>
    </row>
    <row r="99" spans="1:14" ht="50.1" customHeight="1">
      <c r="A99" s="207"/>
      <c r="B99" s="208"/>
      <c r="C99" s="60"/>
      <c r="D99" s="15"/>
      <c r="E99" s="209"/>
      <c r="F99" s="210"/>
      <c r="G99" s="210"/>
      <c r="H99" s="210"/>
      <c r="I99" s="211"/>
      <c r="J99" s="2" t="str">
        <f t="shared" si="5"/>
        <v>Yes</v>
      </c>
      <c r="K99" s="2" t="str">
        <f t="shared" si="6"/>
        <v>Yes</v>
      </c>
      <c r="L99" s="2" t="str">
        <f t="shared" si="7"/>
        <v>Yes</v>
      </c>
      <c r="M99" s="2" t="str">
        <f t="shared" si="8"/>
        <v>YesYesYes</v>
      </c>
      <c r="N99" s="2" t="str">
        <f t="shared" si="9"/>
        <v>Yes</v>
      </c>
    </row>
    <row r="100" spans="1:14" ht="50.1" customHeight="1">
      <c r="A100" s="207"/>
      <c r="B100" s="208"/>
      <c r="C100" s="60"/>
      <c r="D100" s="15"/>
      <c r="E100" s="209"/>
      <c r="F100" s="210"/>
      <c r="G100" s="210"/>
      <c r="H100" s="210"/>
      <c r="I100" s="211"/>
      <c r="J100" s="2" t="str">
        <f t="shared" si="5"/>
        <v>Yes</v>
      </c>
      <c r="K100" s="2" t="str">
        <f t="shared" si="6"/>
        <v>Yes</v>
      </c>
      <c r="L100" s="2" t="str">
        <f t="shared" si="7"/>
        <v>Yes</v>
      </c>
      <c r="M100" s="2" t="str">
        <f t="shared" si="8"/>
        <v>YesYesYes</v>
      </c>
      <c r="N100" s="2" t="str">
        <f t="shared" si="9"/>
        <v>Yes</v>
      </c>
    </row>
    <row r="101" spans="1:14" ht="50.1" customHeight="1">
      <c r="A101" s="207"/>
      <c r="B101" s="208"/>
      <c r="C101" s="60"/>
      <c r="D101" s="15"/>
      <c r="E101" s="209"/>
      <c r="F101" s="210"/>
      <c r="G101" s="210"/>
      <c r="H101" s="210"/>
      <c r="I101" s="211"/>
      <c r="J101" s="2" t="str">
        <f t="shared" si="5"/>
        <v>Yes</v>
      </c>
      <c r="K101" s="2" t="str">
        <f t="shared" si="6"/>
        <v>Yes</v>
      </c>
      <c r="L101" s="2" t="str">
        <f t="shared" si="7"/>
        <v>Yes</v>
      </c>
      <c r="M101" s="2" t="str">
        <f t="shared" si="8"/>
        <v>YesYesYes</v>
      </c>
      <c r="N101" s="2" t="str">
        <f t="shared" si="9"/>
        <v>Yes</v>
      </c>
    </row>
    <row r="102" spans="1:14" ht="50.1" customHeight="1">
      <c r="A102" s="207"/>
      <c r="B102" s="208"/>
      <c r="C102" s="60"/>
      <c r="D102" s="15"/>
      <c r="E102" s="209"/>
      <c r="F102" s="210"/>
      <c r="G102" s="210"/>
      <c r="H102" s="210"/>
      <c r="I102" s="211"/>
      <c r="J102" s="2" t="str">
        <f t="shared" si="5"/>
        <v>Yes</v>
      </c>
      <c r="K102" s="2" t="str">
        <f t="shared" si="6"/>
        <v>Yes</v>
      </c>
      <c r="L102" s="2" t="str">
        <f t="shared" si="7"/>
        <v>Yes</v>
      </c>
      <c r="M102" s="2" t="str">
        <f t="shared" si="8"/>
        <v>YesYesYes</v>
      </c>
      <c r="N102" s="2" t="str">
        <f t="shared" si="9"/>
        <v>Yes</v>
      </c>
    </row>
    <row r="103" spans="1:14" ht="50.1" customHeight="1">
      <c r="A103" s="207"/>
      <c r="B103" s="208"/>
      <c r="C103" s="60"/>
      <c r="D103" s="15"/>
      <c r="E103" s="209"/>
      <c r="F103" s="210"/>
      <c r="G103" s="210"/>
      <c r="H103" s="210"/>
      <c r="I103" s="211"/>
      <c r="J103" s="2" t="str">
        <f t="shared" si="5"/>
        <v>Yes</v>
      </c>
      <c r="K103" s="2" t="str">
        <f t="shared" si="6"/>
        <v>Yes</v>
      </c>
      <c r="L103" s="2" t="str">
        <f t="shared" si="7"/>
        <v>Yes</v>
      </c>
      <c r="M103" s="2" t="str">
        <f t="shared" si="8"/>
        <v>YesYesYes</v>
      </c>
      <c r="N103" s="2" t="str">
        <f t="shared" si="9"/>
        <v>Yes</v>
      </c>
    </row>
    <row r="104" spans="1:14" ht="50.1" customHeight="1">
      <c r="A104" s="207"/>
      <c r="B104" s="208"/>
      <c r="C104" s="60"/>
      <c r="D104" s="15"/>
      <c r="E104" s="209"/>
      <c r="F104" s="210"/>
      <c r="G104" s="210"/>
      <c r="H104" s="210"/>
      <c r="I104" s="211"/>
      <c r="J104" s="2" t="str">
        <f t="shared" si="5"/>
        <v>Yes</v>
      </c>
      <c r="K104" s="2" t="str">
        <f t="shared" si="6"/>
        <v>Yes</v>
      </c>
      <c r="L104" s="2" t="str">
        <f t="shared" si="7"/>
        <v>Yes</v>
      </c>
      <c r="M104" s="2" t="str">
        <f t="shared" si="8"/>
        <v>YesYesYes</v>
      </c>
      <c r="N104" s="2" t="str">
        <f t="shared" si="9"/>
        <v>Yes</v>
      </c>
    </row>
    <row r="105" spans="1:14" ht="50.1" customHeight="1">
      <c r="A105" s="207"/>
      <c r="B105" s="208"/>
      <c r="C105" s="60"/>
      <c r="D105" s="15"/>
      <c r="E105" s="209"/>
      <c r="F105" s="210"/>
      <c r="G105" s="210"/>
      <c r="H105" s="210"/>
      <c r="I105" s="211"/>
      <c r="J105" s="2" t="str">
        <f t="shared" si="5"/>
        <v>Yes</v>
      </c>
      <c r="K105" s="2" t="str">
        <f t="shared" si="6"/>
        <v>Yes</v>
      </c>
      <c r="L105" s="2" t="str">
        <f t="shared" si="7"/>
        <v>Yes</v>
      </c>
      <c r="M105" s="2" t="str">
        <f t="shared" si="8"/>
        <v>YesYesYes</v>
      </c>
      <c r="N105" s="2" t="str">
        <f t="shared" si="9"/>
        <v>Yes</v>
      </c>
    </row>
    <row r="106" spans="1:14">
      <c r="J106" s="5">
        <f>COUNTIF(J14:J105,"Yes")</f>
        <v>92</v>
      </c>
      <c r="K106" s="5">
        <f>COUNTIF(K14:K105,"Yes")</f>
        <v>92</v>
      </c>
      <c r="L106" s="5">
        <f>COUNTIF(L14:L105,"Yes")</f>
        <v>92</v>
      </c>
      <c r="M106" s="5"/>
      <c r="N106" s="5">
        <f>COUNTIF(N14:N105,"Yes")</f>
        <v>92</v>
      </c>
    </row>
  </sheetData>
  <mergeCells count="190">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D5:D13"/>
    <mergeCell ref="A14:B14"/>
    <mergeCell ref="E16:I16"/>
    <mergeCell ref="E17:I17"/>
    <mergeCell ref="C5:C13"/>
    <mergeCell ref="E18:I18"/>
    <mergeCell ref="E5:I13"/>
    <mergeCell ref="E14:I14"/>
    <mergeCell ref="E15:I15"/>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66:B66"/>
    <mergeCell ref="A67:B67"/>
    <mergeCell ref="A63:B63"/>
    <mergeCell ref="E60:I60"/>
    <mergeCell ref="E61:I61"/>
    <mergeCell ref="E63:I63"/>
    <mergeCell ref="A74:B74"/>
    <mergeCell ref="E74:I74"/>
    <mergeCell ref="E56:I56"/>
    <mergeCell ref="E57:I57"/>
    <mergeCell ref="A65:B65"/>
    <mergeCell ref="A62:B62"/>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78:B78"/>
    <mergeCell ref="E78:I78"/>
    <mergeCell ref="A80:B80"/>
    <mergeCell ref="E80:I80"/>
    <mergeCell ref="A82:B82"/>
    <mergeCell ref="A86:B86"/>
    <mergeCell ref="E86:I86"/>
    <mergeCell ref="E85:I85"/>
    <mergeCell ref="A81:B81"/>
    <mergeCell ref="E81:I81"/>
    <mergeCell ref="A79:B79"/>
    <mergeCell ref="E79:I79"/>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00FF00"/>
    <pageSetUpPr fitToPage="1"/>
  </sheetPr>
  <dimension ref="A1:J199"/>
  <sheetViews>
    <sheetView topLeftCell="A163" workbookViewId="0">
      <selection activeCell="A178" sqref="A178:J199"/>
    </sheetView>
  </sheetViews>
  <sheetFormatPr defaultColWidth="8.85546875" defaultRowHeight="12.75"/>
  <cols>
    <col min="1" max="10" width="15.7109375" style="3" customWidth="1"/>
    <col min="11" max="51" width="4.7109375" style="3" customWidth="1"/>
    <col min="52" max="16384" width="8.85546875" style="3"/>
  </cols>
  <sheetData>
    <row r="1" spans="1:10" ht="15" customHeight="1">
      <c r="A1" s="235" t="s">
        <v>155</v>
      </c>
      <c r="B1" s="235"/>
      <c r="C1" s="235"/>
      <c r="D1" s="235"/>
      <c r="E1" s="235"/>
      <c r="F1" s="235"/>
      <c r="G1" s="235"/>
      <c r="H1" s="235"/>
      <c r="I1" s="235"/>
      <c r="J1" s="235"/>
    </row>
    <row r="2" spans="1:10" ht="15" customHeight="1">
      <c r="A2" s="235"/>
      <c r="B2" s="235"/>
      <c r="C2" s="235"/>
      <c r="D2" s="235"/>
      <c r="E2" s="235"/>
      <c r="F2" s="235"/>
      <c r="G2" s="235"/>
      <c r="H2" s="235"/>
      <c r="I2" s="235"/>
      <c r="J2" s="235"/>
    </row>
    <row r="3" spans="1:10" ht="15" customHeight="1">
      <c r="A3" s="236" t="s">
        <v>157</v>
      </c>
      <c r="B3" s="236"/>
      <c r="C3" s="236"/>
      <c r="D3" s="236"/>
      <c r="E3" s="236"/>
      <c r="F3" s="236"/>
      <c r="G3" s="236"/>
      <c r="H3" s="236"/>
      <c r="I3" s="236"/>
      <c r="J3" s="236"/>
    </row>
    <row r="4" spans="1:10" ht="15" customHeight="1">
      <c r="A4" s="236"/>
      <c r="B4" s="236"/>
      <c r="C4" s="236"/>
      <c r="D4" s="236"/>
      <c r="E4" s="236"/>
      <c r="F4" s="236"/>
      <c r="G4" s="236"/>
      <c r="H4" s="236"/>
      <c r="I4" s="236"/>
      <c r="J4" s="236"/>
    </row>
    <row r="5" spans="1:10" ht="15" customHeight="1">
      <c r="A5" s="236"/>
      <c r="B5" s="236"/>
      <c r="C5" s="236"/>
      <c r="D5" s="236"/>
      <c r="E5" s="236"/>
      <c r="F5" s="236"/>
      <c r="G5" s="236"/>
      <c r="H5" s="236"/>
      <c r="I5" s="236"/>
      <c r="J5" s="236"/>
    </row>
    <row r="6" spans="1:10" ht="15" customHeight="1">
      <c r="A6" s="236"/>
      <c r="B6" s="236"/>
      <c r="C6" s="236"/>
      <c r="D6" s="236"/>
      <c r="E6" s="236"/>
      <c r="F6" s="236"/>
      <c r="G6" s="236"/>
      <c r="H6" s="236"/>
      <c r="I6" s="236"/>
      <c r="J6" s="236"/>
    </row>
    <row r="7" spans="1:10" ht="15" customHeight="1">
      <c r="A7" s="236"/>
      <c r="B7" s="236"/>
      <c r="C7" s="236"/>
      <c r="D7" s="236"/>
      <c r="E7" s="236"/>
      <c r="F7" s="236"/>
      <c r="G7" s="236"/>
      <c r="H7" s="236"/>
      <c r="I7" s="236"/>
      <c r="J7" s="236"/>
    </row>
    <row r="8" spans="1:10" ht="15" customHeight="1">
      <c r="A8" s="252"/>
      <c r="B8" s="253"/>
      <c r="C8" s="253"/>
      <c r="D8" s="253"/>
      <c r="E8" s="253"/>
      <c r="F8" s="253"/>
      <c r="G8" s="253"/>
      <c r="H8" s="253"/>
      <c r="I8" s="253"/>
      <c r="J8" s="254"/>
    </row>
    <row r="9" spans="1:10" ht="15" customHeight="1">
      <c r="A9" s="240" t="s">
        <v>119</v>
      </c>
      <c r="B9" s="241"/>
      <c r="C9" s="241"/>
      <c r="D9" s="241"/>
      <c r="E9" s="241"/>
      <c r="F9" s="241"/>
      <c r="G9" s="241"/>
      <c r="H9" s="241"/>
      <c r="I9" s="241"/>
      <c r="J9" s="242"/>
    </row>
    <row r="10" spans="1:10" ht="15" customHeight="1">
      <c r="A10" s="237" t="s">
        <v>116</v>
      </c>
      <c r="B10" s="238"/>
      <c r="C10" s="238"/>
      <c r="D10" s="238"/>
      <c r="E10" s="238"/>
      <c r="F10" s="238"/>
      <c r="G10" s="238"/>
      <c r="H10" s="238"/>
      <c r="I10" s="238"/>
      <c r="J10" s="239"/>
    </row>
    <row r="11" spans="1:10" ht="15" customHeight="1">
      <c r="A11" s="240"/>
      <c r="B11" s="241"/>
      <c r="C11" s="241"/>
      <c r="D11" s="241"/>
      <c r="E11" s="241"/>
      <c r="F11" s="241"/>
      <c r="G11" s="241"/>
      <c r="H11" s="241"/>
      <c r="I11" s="241"/>
      <c r="J11" s="242"/>
    </row>
    <row r="12" spans="1:10" ht="15" customHeight="1">
      <c r="A12" s="267" t="s">
        <v>237</v>
      </c>
      <c r="B12" s="267"/>
      <c r="C12" s="267"/>
      <c r="D12" s="267"/>
      <c r="E12" s="267"/>
      <c r="F12" s="267"/>
      <c r="G12" s="267"/>
      <c r="H12" s="267"/>
      <c r="I12" s="267"/>
      <c r="J12" s="267"/>
    </row>
    <row r="13" spans="1:10" ht="15" customHeight="1">
      <c r="A13" s="267"/>
      <c r="B13" s="267"/>
      <c r="C13" s="267"/>
      <c r="D13" s="267"/>
      <c r="E13" s="267"/>
      <c r="F13" s="267"/>
      <c r="G13" s="267"/>
      <c r="H13" s="267"/>
      <c r="I13" s="267"/>
      <c r="J13" s="267"/>
    </row>
    <row r="14" spans="1:10" ht="15" customHeight="1">
      <c r="A14" s="267"/>
      <c r="B14" s="267"/>
      <c r="C14" s="267"/>
      <c r="D14" s="267"/>
      <c r="E14" s="267"/>
      <c r="F14" s="267"/>
      <c r="G14" s="267"/>
      <c r="H14" s="267"/>
      <c r="I14" s="267"/>
      <c r="J14" s="267"/>
    </row>
    <row r="15" spans="1:10" ht="15" customHeight="1">
      <c r="A15" s="267"/>
      <c r="B15" s="267"/>
      <c r="C15" s="267"/>
      <c r="D15" s="267"/>
      <c r="E15" s="267"/>
      <c r="F15" s="267"/>
      <c r="G15" s="267"/>
      <c r="H15" s="267"/>
      <c r="I15" s="267"/>
      <c r="J15" s="267"/>
    </row>
    <row r="16" spans="1:10" ht="15" customHeight="1">
      <c r="A16" s="267"/>
      <c r="B16" s="267"/>
      <c r="C16" s="267"/>
      <c r="D16" s="267"/>
      <c r="E16" s="267"/>
      <c r="F16" s="267"/>
      <c r="G16" s="267"/>
      <c r="H16" s="267"/>
      <c r="I16" s="267"/>
      <c r="J16" s="267"/>
    </row>
    <row r="17" spans="1:10" ht="15" customHeight="1">
      <c r="A17" s="267"/>
      <c r="B17" s="267"/>
      <c r="C17" s="267"/>
      <c r="D17" s="267"/>
      <c r="E17" s="267"/>
      <c r="F17" s="267"/>
      <c r="G17" s="267"/>
      <c r="H17" s="267"/>
      <c r="I17" s="267"/>
      <c r="J17" s="267"/>
    </row>
    <row r="18" spans="1:10" ht="15" customHeight="1">
      <c r="A18" s="267"/>
      <c r="B18" s="267"/>
      <c r="C18" s="267"/>
      <c r="D18" s="267"/>
      <c r="E18" s="267"/>
      <c r="F18" s="267"/>
      <c r="G18" s="267"/>
      <c r="H18" s="267"/>
      <c r="I18" s="267"/>
      <c r="J18" s="267"/>
    </row>
    <row r="19" spans="1:10" ht="15" customHeight="1">
      <c r="A19" s="267"/>
      <c r="B19" s="267"/>
      <c r="C19" s="267"/>
      <c r="D19" s="267"/>
      <c r="E19" s="267"/>
      <c r="F19" s="267"/>
      <c r="G19" s="267"/>
      <c r="H19" s="267"/>
      <c r="I19" s="267"/>
      <c r="J19" s="267"/>
    </row>
    <row r="20" spans="1:10" ht="15" customHeight="1">
      <c r="A20" s="267"/>
      <c r="B20" s="267"/>
      <c r="C20" s="267"/>
      <c r="D20" s="267"/>
      <c r="E20" s="267"/>
      <c r="F20" s="267"/>
      <c r="G20" s="267"/>
      <c r="H20" s="267"/>
      <c r="I20" s="267"/>
      <c r="J20" s="267"/>
    </row>
    <row r="21" spans="1:10" ht="15" customHeight="1">
      <c r="A21" s="267"/>
      <c r="B21" s="267"/>
      <c r="C21" s="267"/>
      <c r="D21" s="267"/>
      <c r="E21" s="267"/>
      <c r="F21" s="267"/>
      <c r="G21" s="267"/>
      <c r="H21" s="267"/>
      <c r="I21" s="267"/>
      <c r="J21" s="267"/>
    </row>
    <row r="22" spans="1:10" ht="15" customHeight="1">
      <c r="A22" s="267"/>
      <c r="B22" s="267"/>
      <c r="C22" s="267"/>
      <c r="D22" s="267"/>
      <c r="E22" s="267"/>
      <c r="F22" s="267"/>
      <c r="G22" s="267"/>
      <c r="H22" s="267"/>
      <c r="I22" s="267"/>
      <c r="J22" s="267"/>
    </row>
    <row r="23" spans="1:10" ht="15" customHeight="1">
      <c r="A23" s="267"/>
      <c r="B23" s="267"/>
      <c r="C23" s="267"/>
      <c r="D23" s="267"/>
      <c r="E23" s="267"/>
      <c r="F23" s="267"/>
      <c r="G23" s="267"/>
      <c r="H23" s="267"/>
      <c r="I23" s="267"/>
      <c r="J23" s="267"/>
    </row>
    <row r="24" spans="1:10" ht="15" customHeight="1">
      <c r="A24" s="267"/>
      <c r="B24" s="267"/>
      <c r="C24" s="267"/>
      <c r="D24" s="267"/>
      <c r="E24" s="267"/>
      <c r="F24" s="267"/>
      <c r="G24" s="267"/>
      <c r="H24" s="267"/>
      <c r="I24" s="267"/>
      <c r="J24" s="267"/>
    </row>
    <row r="25" spans="1:10" ht="15" customHeight="1">
      <c r="A25" s="267"/>
      <c r="B25" s="267"/>
      <c r="C25" s="267"/>
      <c r="D25" s="267"/>
      <c r="E25" s="267"/>
      <c r="F25" s="267"/>
      <c r="G25" s="267"/>
      <c r="H25" s="267"/>
      <c r="I25" s="267"/>
      <c r="J25" s="267"/>
    </row>
    <row r="26" spans="1:10" ht="15" customHeight="1">
      <c r="A26" s="267"/>
      <c r="B26" s="267"/>
      <c r="C26" s="267"/>
      <c r="D26" s="267"/>
      <c r="E26" s="267"/>
      <c r="F26" s="267"/>
      <c r="G26" s="267"/>
      <c r="H26" s="267"/>
      <c r="I26" s="267"/>
      <c r="J26" s="267"/>
    </row>
    <row r="27" spans="1:10" ht="15" customHeight="1">
      <c r="A27" s="267"/>
      <c r="B27" s="267"/>
      <c r="C27" s="267"/>
      <c r="D27" s="267"/>
      <c r="E27" s="267"/>
      <c r="F27" s="267"/>
      <c r="G27" s="267"/>
      <c r="H27" s="267"/>
      <c r="I27" s="267"/>
      <c r="J27" s="267"/>
    </row>
    <row r="28" spans="1:10" ht="15" customHeight="1">
      <c r="A28" s="267"/>
      <c r="B28" s="267"/>
      <c r="C28" s="267"/>
      <c r="D28" s="267"/>
      <c r="E28" s="267"/>
      <c r="F28" s="267"/>
      <c r="G28" s="267"/>
      <c r="H28" s="267"/>
      <c r="I28" s="267"/>
      <c r="J28" s="267"/>
    </row>
    <row r="29" spans="1:10" ht="15" customHeight="1">
      <c r="A29" s="267"/>
      <c r="B29" s="267"/>
      <c r="C29" s="267"/>
      <c r="D29" s="267"/>
      <c r="E29" s="267"/>
      <c r="F29" s="267"/>
      <c r="G29" s="267"/>
      <c r="H29" s="267"/>
      <c r="I29" s="267"/>
      <c r="J29" s="267"/>
    </row>
    <row r="30" spans="1:10" ht="15" customHeight="1">
      <c r="A30" s="267"/>
      <c r="B30" s="267"/>
      <c r="C30" s="267"/>
      <c r="D30" s="267"/>
      <c r="E30" s="267"/>
      <c r="F30" s="267"/>
      <c r="G30" s="267"/>
      <c r="H30" s="267"/>
      <c r="I30" s="267"/>
      <c r="J30" s="267"/>
    </row>
    <row r="31" spans="1:10" ht="15" customHeight="1">
      <c r="A31" s="267"/>
      <c r="B31" s="267"/>
      <c r="C31" s="267"/>
      <c r="D31" s="267"/>
      <c r="E31" s="267"/>
      <c r="F31" s="267"/>
      <c r="G31" s="267"/>
      <c r="H31" s="267"/>
      <c r="I31" s="267"/>
      <c r="J31" s="267"/>
    </row>
    <row r="32" spans="1:10" ht="15" customHeight="1">
      <c r="A32" s="267"/>
      <c r="B32" s="267"/>
      <c r="C32" s="267"/>
      <c r="D32" s="267"/>
      <c r="E32" s="267"/>
      <c r="F32" s="267"/>
      <c r="G32" s="267"/>
      <c r="H32" s="267"/>
      <c r="I32" s="267"/>
      <c r="J32" s="267"/>
    </row>
    <row r="33" spans="1:10" ht="15" customHeight="1">
      <c r="A33" s="267"/>
      <c r="B33" s="267"/>
      <c r="C33" s="267"/>
      <c r="D33" s="267"/>
      <c r="E33" s="267"/>
      <c r="F33" s="267"/>
      <c r="G33" s="267"/>
      <c r="H33" s="267"/>
      <c r="I33" s="267"/>
      <c r="J33" s="267"/>
    </row>
    <row r="34" spans="1:10" ht="15" customHeight="1">
      <c r="A34" s="267"/>
      <c r="B34" s="267"/>
      <c r="C34" s="267"/>
      <c r="D34" s="267"/>
      <c r="E34" s="267"/>
      <c r="F34" s="267"/>
      <c r="G34" s="267"/>
      <c r="H34" s="267"/>
      <c r="I34" s="267"/>
      <c r="J34" s="267"/>
    </row>
    <row r="35" spans="1:10" ht="15" customHeight="1">
      <c r="A35" s="267"/>
      <c r="B35" s="267"/>
      <c r="C35" s="267"/>
      <c r="D35" s="267"/>
      <c r="E35" s="267"/>
      <c r="F35" s="267"/>
      <c r="G35" s="267"/>
      <c r="H35" s="267"/>
      <c r="I35" s="267"/>
      <c r="J35" s="267"/>
    </row>
    <row r="36" spans="1:10" ht="15" customHeight="1">
      <c r="A36" s="252"/>
      <c r="B36" s="253"/>
      <c r="C36" s="253"/>
      <c r="D36" s="253"/>
      <c r="E36" s="253"/>
      <c r="F36" s="253"/>
      <c r="G36" s="253"/>
      <c r="H36" s="253"/>
      <c r="I36" s="253"/>
      <c r="J36" s="254"/>
    </row>
    <row r="37" spans="1:10" ht="15" customHeight="1">
      <c r="A37" s="240" t="s">
        <v>120</v>
      </c>
      <c r="B37" s="241"/>
      <c r="C37" s="241"/>
      <c r="D37" s="241"/>
      <c r="E37" s="241"/>
      <c r="F37" s="241"/>
      <c r="G37" s="241"/>
      <c r="H37" s="241"/>
      <c r="I37" s="241"/>
      <c r="J37" s="242"/>
    </row>
    <row r="38" spans="1:10" ht="15" customHeight="1">
      <c r="A38" s="237" t="s">
        <v>227</v>
      </c>
      <c r="B38" s="238"/>
      <c r="C38" s="238"/>
      <c r="D38" s="238"/>
      <c r="E38" s="238"/>
      <c r="F38" s="238"/>
      <c r="G38" s="238"/>
      <c r="H38" s="238"/>
      <c r="I38" s="238"/>
      <c r="J38" s="239"/>
    </row>
    <row r="39" spans="1:10" ht="15" customHeight="1">
      <c r="A39" s="264"/>
      <c r="B39" s="265"/>
      <c r="C39" s="265"/>
      <c r="D39" s="265"/>
      <c r="E39" s="265"/>
      <c r="F39" s="265"/>
      <c r="G39" s="265"/>
      <c r="H39" s="265"/>
      <c r="I39" s="265"/>
      <c r="J39" s="266"/>
    </row>
    <row r="40" spans="1:10" ht="15" customHeight="1">
      <c r="A40" s="264"/>
      <c r="B40" s="265"/>
      <c r="C40" s="265"/>
      <c r="D40" s="265"/>
      <c r="E40" s="265"/>
      <c r="F40" s="265"/>
      <c r="G40" s="265"/>
      <c r="H40" s="265"/>
      <c r="I40" s="265"/>
      <c r="J40" s="266"/>
    </row>
    <row r="41" spans="1:10" ht="15" customHeight="1">
      <c r="A41" s="264"/>
      <c r="B41" s="265"/>
      <c r="C41" s="265"/>
      <c r="D41" s="265"/>
      <c r="E41" s="265"/>
      <c r="F41" s="265"/>
      <c r="G41" s="265"/>
      <c r="H41" s="265"/>
      <c r="I41" s="265"/>
      <c r="J41" s="266"/>
    </row>
    <row r="42" spans="1:10" ht="15" customHeight="1">
      <c r="A42" s="264"/>
      <c r="B42" s="265"/>
      <c r="C42" s="265"/>
      <c r="D42" s="265"/>
      <c r="E42" s="265"/>
      <c r="F42" s="265"/>
      <c r="G42" s="265"/>
      <c r="H42" s="265"/>
      <c r="I42" s="265"/>
      <c r="J42" s="266"/>
    </row>
    <row r="43" spans="1:10" ht="15" customHeight="1">
      <c r="A43" s="240"/>
      <c r="B43" s="241"/>
      <c r="C43" s="241"/>
      <c r="D43" s="241"/>
      <c r="E43" s="241"/>
      <c r="F43" s="241"/>
      <c r="G43" s="241"/>
      <c r="H43" s="241"/>
      <c r="I43" s="241"/>
      <c r="J43" s="242"/>
    </row>
    <row r="44" spans="1:10" ht="5.0999999999999996" customHeight="1">
      <c r="A44" s="252"/>
      <c r="B44" s="253"/>
      <c r="C44" s="253"/>
      <c r="D44" s="253"/>
      <c r="E44" s="253"/>
      <c r="F44" s="253"/>
      <c r="G44" s="253"/>
      <c r="H44" s="253"/>
      <c r="I44" s="253"/>
      <c r="J44" s="254"/>
    </row>
    <row r="45" spans="1:10" ht="15" customHeight="1">
      <c r="A45" s="268" t="s">
        <v>121</v>
      </c>
      <c r="B45" s="269"/>
      <c r="C45" s="269"/>
      <c r="D45" s="269"/>
      <c r="E45" s="269"/>
      <c r="F45" s="269"/>
      <c r="G45" s="269"/>
      <c r="H45" s="269"/>
      <c r="I45" s="269"/>
      <c r="J45" s="270"/>
    </row>
    <row r="46" spans="1:10" ht="15" customHeight="1">
      <c r="A46" s="255" t="s">
        <v>134</v>
      </c>
      <c r="B46" s="256"/>
      <c r="C46" s="256"/>
      <c r="D46" s="256"/>
      <c r="E46" s="256"/>
      <c r="F46" s="256"/>
      <c r="G46" s="256"/>
      <c r="H46" s="256"/>
      <c r="I46" s="256"/>
      <c r="J46" s="257"/>
    </row>
    <row r="47" spans="1:10" ht="15" customHeight="1">
      <c r="A47" s="258"/>
      <c r="B47" s="259"/>
      <c r="C47" s="259"/>
      <c r="D47" s="259"/>
      <c r="E47" s="259"/>
      <c r="F47" s="259"/>
      <c r="G47" s="259"/>
      <c r="H47" s="259"/>
      <c r="I47" s="259"/>
      <c r="J47" s="260"/>
    </row>
    <row r="48" spans="1:10" ht="15" customHeight="1">
      <c r="A48" s="258"/>
      <c r="B48" s="259"/>
      <c r="C48" s="259"/>
      <c r="D48" s="259"/>
      <c r="E48" s="259"/>
      <c r="F48" s="259"/>
      <c r="G48" s="259"/>
      <c r="H48" s="259"/>
      <c r="I48" s="259"/>
      <c r="J48" s="260"/>
    </row>
    <row r="49" spans="1:10" ht="15" customHeight="1">
      <c r="A49" s="258"/>
      <c r="B49" s="259"/>
      <c r="C49" s="259"/>
      <c r="D49" s="259"/>
      <c r="E49" s="259"/>
      <c r="F49" s="259"/>
      <c r="G49" s="259"/>
      <c r="H49" s="259"/>
      <c r="I49" s="259"/>
      <c r="J49" s="260"/>
    </row>
    <row r="50" spans="1:10" ht="15" customHeight="1">
      <c r="A50" s="261"/>
      <c r="B50" s="262"/>
      <c r="C50" s="262"/>
      <c r="D50" s="262"/>
      <c r="E50" s="262"/>
      <c r="F50" s="262"/>
      <c r="G50" s="262"/>
      <c r="H50" s="262"/>
      <c r="I50" s="262"/>
      <c r="J50" s="263"/>
    </row>
    <row r="51" spans="1:10" ht="15" customHeight="1">
      <c r="A51" s="267" t="s">
        <v>238</v>
      </c>
      <c r="B51" s="267"/>
      <c r="C51" s="267"/>
      <c r="D51" s="267"/>
      <c r="E51" s="267"/>
      <c r="F51" s="267"/>
      <c r="G51" s="267"/>
      <c r="H51" s="267"/>
      <c r="I51" s="267"/>
      <c r="J51" s="267"/>
    </row>
    <row r="52" spans="1:10" ht="15" customHeight="1">
      <c r="A52" s="267"/>
      <c r="B52" s="267"/>
      <c r="C52" s="267"/>
      <c r="D52" s="267"/>
      <c r="E52" s="267"/>
      <c r="F52" s="267"/>
      <c r="G52" s="267"/>
      <c r="H52" s="267"/>
      <c r="I52" s="267"/>
      <c r="J52" s="267"/>
    </row>
    <row r="53" spans="1:10" ht="15" customHeight="1">
      <c r="A53" s="267"/>
      <c r="B53" s="267"/>
      <c r="C53" s="267"/>
      <c r="D53" s="267"/>
      <c r="E53" s="267"/>
      <c r="F53" s="267"/>
      <c r="G53" s="267"/>
      <c r="H53" s="267"/>
      <c r="I53" s="267"/>
      <c r="J53" s="267"/>
    </row>
    <row r="54" spans="1:10" ht="15" customHeight="1">
      <c r="A54" s="267"/>
      <c r="B54" s="267"/>
      <c r="C54" s="267"/>
      <c r="D54" s="267"/>
      <c r="E54" s="267"/>
      <c r="F54" s="267"/>
      <c r="G54" s="267"/>
      <c r="H54" s="267"/>
      <c r="I54" s="267"/>
      <c r="J54" s="267"/>
    </row>
    <row r="55" spans="1:10" ht="15" customHeight="1">
      <c r="A55" s="267"/>
      <c r="B55" s="267"/>
      <c r="C55" s="267"/>
      <c r="D55" s="267"/>
      <c r="E55" s="267"/>
      <c r="F55" s="267"/>
      <c r="G55" s="267"/>
      <c r="H55" s="267"/>
      <c r="I55" s="267"/>
      <c r="J55" s="267"/>
    </row>
    <row r="56" spans="1:10" ht="15" customHeight="1">
      <c r="A56" s="267"/>
      <c r="B56" s="267"/>
      <c r="C56" s="267"/>
      <c r="D56" s="267"/>
      <c r="E56" s="267"/>
      <c r="F56" s="267"/>
      <c r="G56" s="267"/>
      <c r="H56" s="267"/>
      <c r="I56" s="267"/>
      <c r="J56" s="267"/>
    </row>
    <row r="57" spans="1:10" ht="15" customHeight="1">
      <c r="A57" s="267"/>
      <c r="B57" s="267"/>
      <c r="C57" s="267"/>
      <c r="D57" s="267"/>
      <c r="E57" s="267"/>
      <c r="F57" s="267"/>
      <c r="G57" s="267"/>
      <c r="H57" s="267"/>
      <c r="I57" s="267"/>
      <c r="J57" s="267"/>
    </row>
    <row r="58" spans="1:10" ht="15" customHeight="1">
      <c r="A58" s="267"/>
      <c r="B58" s="267"/>
      <c r="C58" s="267"/>
      <c r="D58" s="267"/>
      <c r="E58" s="267"/>
      <c r="F58" s="267"/>
      <c r="G58" s="267"/>
      <c r="H58" s="267"/>
      <c r="I58" s="267"/>
      <c r="J58" s="267"/>
    </row>
    <row r="59" spans="1:10" ht="15" customHeight="1">
      <c r="A59" s="267"/>
      <c r="B59" s="267"/>
      <c r="C59" s="267"/>
      <c r="D59" s="267"/>
      <c r="E59" s="267"/>
      <c r="F59" s="267"/>
      <c r="G59" s="267"/>
      <c r="H59" s="267"/>
      <c r="I59" s="267"/>
      <c r="J59" s="267"/>
    </row>
    <row r="60" spans="1:10" ht="15" customHeight="1">
      <c r="A60" s="267"/>
      <c r="B60" s="267"/>
      <c r="C60" s="267"/>
      <c r="D60" s="267"/>
      <c r="E60" s="267"/>
      <c r="F60" s="267"/>
      <c r="G60" s="267"/>
      <c r="H60" s="267"/>
      <c r="I60" s="267"/>
      <c r="J60" s="267"/>
    </row>
    <row r="61" spans="1:10" ht="15" customHeight="1">
      <c r="A61" s="267"/>
      <c r="B61" s="267"/>
      <c r="C61" s="267"/>
      <c r="D61" s="267"/>
      <c r="E61" s="267"/>
      <c r="F61" s="267"/>
      <c r="G61" s="267"/>
      <c r="H61" s="267"/>
      <c r="I61" s="267"/>
      <c r="J61" s="267"/>
    </row>
    <row r="62" spans="1:10" ht="15" customHeight="1">
      <c r="A62" s="267"/>
      <c r="B62" s="267"/>
      <c r="C62" s="267"/>
      <c r="D62" s="267"/>
      <c r="E62" s="267"/>
      <c r="F62" s="267"/>
      <c r="G62" s="267"/>
      <c r="H62" s="267"/>
      <c r="I62" s="267"/>
      <c r="J62" s="267"/>
    </row>
    <row r="63" spans="1:10" ht="15" customHeight="1">
      <c r="A63" s="267"/>
      <c r="B63" s="267"/>
      <c r="C63" s="267"/>
      <c r="D63" s="267"/>
      <c r="E63" s="267"/>
      <c r="F63" s="267"/>
      <c r="G63" s="267"/>
      <c r="H63" s="267"/>
      <c r="I63" s="267"/>
      <c r="J63" s="267"/>
    </row>
    <row r="64" spans="1:10" ht="15" customHeight="1">
      <c r="A64" s="267"/>
      <c r="B64" s="267"/>
      <c r="C64" s="267"/>
      <c r="D64" s="267"/>
      <c r="E64" s="267"/>
      <c r="F64" s="267"/>
      <c r="G64" s="267"/>
      <c r="H64" s="267"/>
      <c r="I64" s="267"/>
      <c r="J64" s="267"/>
    </row>
    <row r="65" spans="1:10" ht="15" customHeight="1">
      <c r="A65" s="267"/>
      <c r="B65" s="267"/>
      <c r="C65" s="267"/>
      <c r="D65" s="267"/>
      <c r="E65" s="267"/>
      <c r="F65" s="267"/>
      <c r="G65" s="267"/>
      <c r="H65" s="267"/>
      <c r="I65" s="267"/>
      <c r="J65" s="267"/>
    </row>
    <row r="66" spans="1:10" ht="15" customHeight="1">
      <c r="A66" s="255" t="s">
        <v>135</v>
      </c>
      <c r="B66" s="256"/>
      <c r="C66" s="256"/>
      <c r="D66" s="256"/>
      <c r="E66" s="256"/>
      <c r="F66" s="256"/>
      <c r="G66" s="256"/>
      <c r="H66" s="256"/>
      <c r="I66" s="256"/>
      <c r="J66" s="257"/>
    </row>
    <row r="67" spans="1:10" ht="15" customHeight="1">
      <c r="A67" s="258"/>
      <c r="B67" s="259"/>
      <c r="C67" s="259"/>
      <c r="D67" s="259"/>
      <c r="E67" s="259"/>
      <c r="F67" s="259"/>
      <c r="G67" s="259"/>
      <c r="H67" s="259"/>
      <c r="I67" s="259"/>
      <c r="J67" s="260"/>
    </row>
    <row r="68" spans="1:10" ht="15" customHeight="1">
      <c r="A68" s="258"/>
      <c r="B68" s="259"/>
      <c r="C68" s="259"/>
      <c r="D68" s="259"/>
      <c r="E68" s="259"/>
      <c r="F68" s="259"/>
      <c r="G68" s="259"/>
      <c r="H68" s="259"/>
      <c r="I68" s="259"/>
      <c r="J68" s="260"/>
    </row>
    <row r="69" spans="1:10" ht="15" customHeight="1">
      <c r="A69" s="261"/>
      <c r="B69" s="262"/>
      <c r="C69" s="262"/>
      <c r="D69" s="262"/>
      <c r="E69" s="262"/>
      <c r="F69" s="262"/>
      <c r="G69" s="262"/>
      <c r="H69" s="262"/>
      <c r="I69" s="262"/>
      <c r="J69" s="263"/>
    </row>
    <row r="70" spans="1:10" ht="15" customHeight="1">
      <c r="A70" s="267" t="s">
        <v>248</v>
      </c>
      <c r="B70" s="267"/>
      <c r="C70" s="267"/>
      <c r="D70" s="267"/>
      <c r="E70" s="267"/>
      <c r="F70" s="267"/>
      <c r="G70" s="267"/>
      <c r="H70" s="267"/>
      <c r="I70" s="267"/>
      <c r="J70" s="267"/>
    </row>
    <row r="71" spans="1:10" ht="15" customHeight="1">
      <c r="A71" s="267"/>
      <c r="B71" s="267"/>
      <c r="C71" s="267"/>
      <c r="D71" s="267"/>
      <c r="E71" s="267"/>
      <c r="F71" s="267"/>
      <c r="G71" s="267"/>
      <c r="H71" s="267"/>
      <c r="I71" s="267"/>
      <c r="J71" s="267"/>
    </row>
    <row r="72" spans="1:10" ht="15" customHeight="1">
      <c r="A72" s="267"/>
      <c r="B72" s="267"/>
      <c r="C72" s="267"/>
      <c r="D72" s="267"/>
      <c r="E72" s="267"/>
      <c r="F72" s="267"/>
      <c r="G72" s="267"/>
      <c r="H72" s="267"/>
      <c r="I72" s="267"/>
      <c r="J72" s="267"/>
    </row>
    <row r="73" spans="1:10" ht="15" customHeight="1">
      <c r="A73" s="267"/>
      <c r="B73" s="267"/>
      <c r="C73" s="267"/>
      <c r="D73" s="267"/>
      <c r="E73" s="267"/>
      <c r="F73" s="267"/>
      <c r="G73" s="267"/>
      <c r="H73" s="267"/>
      <c r="I73" s="267"/>
      <c r="J73" s="267"/>
    </row>
    <row r="74" spans="1:10" ht="15" customHeight="1">
      <c r="A74" s="267"/>
      <c r="B74" s="267"/>
      <c r="C74" s="267"/>
      <c r="D74" s="267"/>
      <c r="E74" s="267"/>
      <c r="F74" s="267"/>
      <c r="G74" s="267"/>
      <c r="H74" s="267"/>
      <c r="I74" s="267"/>
      <c r="J74" s="267"/>
    </row>
    <row r="75" spans="1:10" ht="15" customHeight="1">
      <c r="A75" s="267"/>
      <c r="B75" s="267"/>
      <c r="C75" s="267"/>
      <c r="D75" s="267"/>
      <c r="E75" s="267"/>
      <c r="F75" s="267"/>
      <c r="G75" s="267"/>
      <c r="H75" s="267"/>
      <c r="I75" s="267"/>
      <c r="J75" s="267"/>
    </row>
    <row r="76" spans="1:10" ht="15" customHeight="1">
      <c r="A76" s="267"/>
      <c r="B76" s="267"/>
      <c r="C76" s="267"/>
      <c r="D76" s="267"/>
      <c r="E76" s="267"/>
      <c r="F76" s="267"/>
      <c r="G76" s="267"/>
      <c r="H76" s="267"/>
      <c r="I76" s="267"/>
      <c r="J76" s="267"/>
    </row>
    <row r="77" spans="1:10" ht="15" customHeight="1">
      <c r="A77" s="267"/>
      <c r="B77" s="267"/>
      <c r="C77" s="267"/>
      <c r="D77" s="267"/>
      <c r="E77" s="267"/>
      <c r="F77" s="267"/>
      <c r="G77" s="267"/>
      <c r="H77" s="267"/>
      <c r="I77" s="267"/>
      <c r="J77" s="267"/>
    </row>
    <row r="78" spans="1:10" ht="15" customHeight="1">
      <c r="A78" s="267"/>
      <c r="B78" s="267"/>
      <c r="C78" s="267"/>
      <c r="D78" s="267"/>
      <c r="E78" s="267"/>
      <c r="F78" s="267"/>
      <c r="G78" s="267"/>
      <c r="H78" s="267"/>
      <c r="I78" s="267"/>
      <c r="J78" s="267"/>
    </row>
    <row r="79" spans="1:10" ht="15" customHeight="1">
      <c r="A79" s="267"/>
      <c r="B79" s="267"/>
      <c r="C79" s="267"/>
      <c r="D79" s="267"/>
      <c r="E79" s="267"/>
      <c r="F79" s="267"/>
      <c r="G79" s="267"/>
      <c r="H79" s="267"/>
      <c r="I79" s="267"/>
      <c r="J79" s="267"/>
    </row>
    <row r="80" spans="1:10" ht="15" customHeight="1">
      <c r="A80" s="267"/>
      <c r="B80" s="267"/>
      <c r="C80" s="267"/>
      <c r="D80" s="267"/>
      <c r="E80" s="267"/>
      <c r="F80" s="267"/>
      <c r="G80" s="267"/>
      <c r="H80" s="267"/>
      <c r="I80" s="267"/>
      <c r="J80" s="267"/>
    </row>
    <row r="81" spans="1:10" ht="15" customHeight="1">
      <c r="A81" s="267"/>
      <c r="B81" s="267"/>
      <c r="C81" s="267"/>
      <c r="D81" s="267"/>
      <c r="E81" s="267"/>
      <c r="F81" s="267"/>
      <c r="G81" s="267"/>
      <c r="H81" s="267"/>
      <c r="I81" s="267"/>
      <c r="J81" s="267"/>
    </row>
    <row r="82" spans="1:10" ht="15" customHeight="1">
      <c r="A82" s="267"/>
      <c r="B82" s="267"/>
      <c r="C82" s="267"/>
      <c r="D82" s="267"/>
      <c r="E82" s="267"/>
      <c r="F82" s="267"/>
      <c r="G82" s="267"/>
      <c r="H82" s="267"/>
      <c r="I82" s="267"/>
      <c r="J82" s="267"/>
    </row>
    <row r="83" spans="1:10" ht="15" customHeight="1">
      <c r="A83" s="267"/>
      <c r="B83" s="267"/>
      <c r="C83" s="267"/>
      <c r="D83" s="267"/>
      <c r="E83" s="267"/>
      <c r="F83" s="267"/>
      <c r="G83" s="267"/>
      <c r="H83" s="267"/>
      <c r="I83" s="267"/>
      <c r="J83" s="267"/>
    </row>
    <row r="84" spans="1:10" ht="15" customHeight="1">
      <c r="A84" s="255" t="s">
        <v>126</v>
      </c>
      <c r="B84" s="256"/>
      <c r="C84" s="256"/>
      <c r="D84" s="256"/>
      <c r="E84" s="256"/>
      <c r="F84" s="256"/>
      <c r="G84" s="256"/>
      <c r="H84" s="256"/>
      <c r="I84" s="256"/>
      <c r="J84" s="257"/>
    </row>
    <row r="85" spans="1:10" ht="15" customHeight="1">
      <c r="A85" s="258"/>
      <c r="B85" s="259"/>
      <c r="C85" s="259"/>
      <c r="D85" s="259"/>
      <c r="E85" s="259"/>
      <c r="F85" s="259"/>
      <c r="G85" s="259"/>
      <c r="H85" s="259"/>
      <c r="I85" s="259"/>
      <c r="J85" s="260"/>
    </row>
    <row r="86" spans="1:10" ht="15" customHeight="1">
      <c r="A86" s="261"/>
      <c r="B86" s="262"/>
      <c r="C86" s="262"/>
      <c r="D86" s="262"/>
      <c r="E86" s="262"/>
      <c r="F86" s="262"/>
      <c r="G86" s="262"/>
      <c r="H86" s="262"/>
      <c r="I86" s="262"/>
      <c r="J86" s="263"/>
    </row>
    <row r="87" spans="1:10" ht="15" customHeight="1">
      <c r="A87" s="267" t="s">
        <v>248</v>
      </c>
      <c r="B87" s="267"/>
      <c r="C87" s="267"/>
      <c r="D87" s="267"/>
      <c r="E87" s="267"/>
      <c r="F87" s="267"/>
      <c r="G87" s="267"/>
      <c r="H87" s="267"/>
      <c r="I87" s="267"/>
      <c r="J87" s="267"/>
    </row>
    <row r="88" spans="1:10" ht="15" customHeight="1">
      <c r="A88" s="267"/>
      <c r="B88" s="267"/>
      <c r="C88" s="267"/>
      <c r="D88" s="267"/>
      <c r="E88" s="267"/>
      <c r="F88" s="267"/>
      <c r="G88" s="267"/>
      <c r="H88" s="267"/>
      <c r="I88" s="267"/>
      <c r="J88" s="267"/>
    </row>
    <row r="89" spans="1:10" ht="15" customHeight="1">
      <c r="A89" s="267"/>
      <c r="B89" s="267"/>
      <c r="C89" s="267"/>
      <c r="D89" s="267"/>
      <c r="E89" s="267"/>
      <c r="F89" s="267"/>
      <c r="G89" s="267"/>
      <c r="H89" s="267"/>
      <c r="I89" s="267"/>
      <c r="J89" s="267"/>
    </row>
    <row r="90" spans="1:10" ht="15" customHeight="1">
      <c r="A90" s="267"/>
      <c r="B90" s="267"/>
      <c r="C90" s="267"/>
      <c r="D90" s="267"/>
      <c r="E90" s="267"/>
      <c r="F90" s="267"/>
      <c r="G90" s="267"/>
      <c r="H90" s="267"/>
      <c r="I90" s="267"/>
      <c r="J90" s="267"/>
    </row>
    <row r="91" spans="1:10" ht="15" customHeight="1">
      <c r="A91" s="267"/>
      <c r="B91" s="267"/>
      <c r="C91" s="267"/>
      <c r="D91" s="267"/>
      <c r="E91" s="267"/>
      <c r="F91" s="267"/>
      <c r="G91" s="267"/>
      <c r="H91" s="267"/>
      <c r="I91" s="267"/>
      <c r="J91" s="267"/>
    </row>
    <row r="92" spans="1:10" ht="15" customHeight="1">
      <c r="A92" s="267"/>
      <c r="B92" s="267"/>
      <c r="C92" s="267"/>
      <c r="D92" s="267"/>
      <c r="E92" s="267"/>
      <c r="F92" s="267"/>
      <c r="G92" s="267"/>
      <c r="H92" s="267"/>
      <c r="I92" s="267"/>
      <c r="J92" s="267"/>
    </row>
    <row r="93" spans="1:10" ht="15" customHeight="1">
      <c r="A93" s="267"/>
      <c r="B93" s="267"/>
      <c r="C93" s="267"/>
      <c r="D93" s="267"/>
      <c r="E93" s="267"/>
      <c r="F93" s="267"/>
      <c r="G93" s="267"/>
      <c r="H93" s="267"/>
      <c r="I93" s="267"/>
      <c r="J93" s="267"/>
    </row>
    <row r="94" spans="1:10" ht="15" customHeight="1">
      <c r="A94" s="267"/>
      <c r="B94" s="267"/>
      <c r="C94" s="267"/>
      <c r="D94" s="267"/>
      <c r="E94" s="267"/>
      <c r="F94" s="267"/>
      <c r="G94" s="267"/>
      <c r="H94" s="267"/>
      <c r="I94" s="267"/>
      <c r="J94" s="267"/>
    </row>
    <row r="95" spans="1:10" ht="15" customHeight="1">
      <c r="A95" s="267"/>
      <c r="B95" s="267"/>
      <c r="C95" s="267"/>
      <c r="D95" s="267"/>
      <c r="E95" s="267"/>
      <c r="F95" s="267"/>
      <c r="G95" s="267"/>
      <c r="H95" s="267"/>
      <c r="I95" s="267"/>
      <c r="J95" s="267"/>
    </row>
    <row r="96" spans="1:10" ht="15" customHeight="1">
      <c r="A96" s="267"/>
      <c r="B96" s="267"/>
      <c r="C96" s="267"/>
      <c r="D96" s="267"/>
      <c r="E96" s="267"/>
      <c r="F96" s="267"/>
      <c r="G96" s="267"/>
      <c r="H96" s="267"/>
      <c r="I96" s="267"/>
      <c r="J96" s="267"/>
    </row>
    <row r="97" spans="1:10" ht="15" customHeight="1">
      <c r="A97" s="267"/>
      <c r="B97" s="267"/>
      <c r="C97" s="267"/>
      <c r="D97" s="267"/>
      <c r="E97" s="267"/>
      <c r="F97" s="267"/>
      <c r="G97" s="267"/>
      <c r="H97" s="267"/>
      <c r="I97" s="267"/>
      <c r="J97" s="267"/>
    </row>
    <row r="98" spans="1:10" ht="15" customHeight="1">
      <c r="A98" s="267"/>
      <c r="B98" s="267"/>
      <c r="C98" s="267"/>
      <c r="D98" s="267"/>
      <c r="E98" s="267"/>
      <c r="F98" s="267"/>
      <c r="G98" s="267"/>
      <c r="H98" s="267"/>
      <c r="I98" s="267"/>
      <c r="J98" s="267"/>
    </row>
    <row r="99" spans="1:10" ht="15" customHeight="1">
      <c r="A99" s="267"/>
      <c r="B99" s="267"/>
      <c r="C99" s="267"/>
      <c r="D99" s="267"/>
      <c r="E99" s="267"/>
      <c r="F99" s="267"/>
      <c r="G99" s="267"/>
      <c r="H99" s="267"/>
      <c r="I99" s="267"/>
      <c r="J99" s="267"/>
    </row>
    <row r="100" spans="1:10" ht="15" customHeight="1">
      <c r="A100" s="267"/>
      <c r="B100" s="267"/>
      <c r="C100" s="267"/>
      <c r="D100" s="267"/>
      <c r="E100" s="267"/>
      <c r="F100" s="267"/>
      <c r="G100" s="267"/>
      <c r="H100" s="267"/>
      <c r="I100" s="267"/>
      <c r="J100" s="267"/>
    </row>
    <row r="101" spans="1:10" ht="15" customHeight="1">
      <c r="A101" s="255" t="s">
        <v>127</v>
      </c>
      <c r="B101" s="256"/>
      <c r="C101" s="256"/>
      <c r="D101" s="256"/>
      <c r="E101" s="256"/>
      <c r="F101" s="256"/>
      <c r="G101" s="256"/>
      <c r="H101" s="256"/>
      <c r="I101" s="256"/>
      <c r="J101" s="257"/>
    </row>
    <row r="102" spans="1:10" ht="15" customHeight="1">
      <c r="A102" s="258"/>
      <c r="B102" s="259"/>
      <c r="C102" s="259"/>
      <c r="D102" s="259"/>
      <c r="E102" s="259"/>
      <c r="F102" s="259"/>
      <c r="G102" s="259"/>
      <c r="H102" s="259"/>
      <c r="I102" s="259"/>
      <c r="J102" s="260"/>
    </row>
    <row r="103" spans="1:10" ht="15" customHeight="1">
      <c r="A103" s="261"/>
      <c r="B103" s="262"/>
      <c r="C103" s="262"/>
      <c r="D103" s="262"/>
      <c r="E103" s="262"/>
      <c r="F103" s="262"/>
      <c r="G103" s="262"/>
      <c r="H103" s="262"/>
      <c r="I103" s="262"/>
      <c r="J103" s="263"/>
    </row>
    <row r="104" spans="1:10" ht="15" customHeight="1">
      <c r="A104" s="267" t="s">
        <v>248</v>
      </c>
      <c r="B104" s="267"/>
      <c r="C104" s="267"/>
      <c r="D104" s="267"/>
      <c r="E104" s="267"/>
      <c r="F104" s="267"/>
      <c r="G104" s="267"/>
      <c r="H104" s="267"/>
      <c r="I104" s="267"/>
      <c r="J104" s="267"/>
    </row>
    <row r="105" spans="1:10" ht="15" customHeight="1">
      <c r="A105" s="267"/>
      <c r="B105" s="267"/>
      <c r="C105" s="267"/>
      <c r="D105" s="267"/>
      <c r="E105" s="267"/>
      <c r="F105" s="267"/>
      <c r="G105" s="267"/>
      <c r="H105" s="267"/>
      <c r="I105" s="267"/>
      <c r="J105" s="267"/>
    </row>
    <row r="106" spans="1:10" ht="15" customHeight="1">
      <c r="A106" s="267"/>
      <c r="B106" s="267"/>
      <c r="C106" s="267"/>
      <c r="D106" s="267"/>
      <c r="E106" s="267"/>
      <c r="F106" s="267"/>
      <c r="G106" s="267"/>
      <c r="H106" s="267"/>
      <c r="I106" s="267"/>
      <c r="J106" s="267"/>
    </row>
    <row r="107" spans="1:10" ht="15" customHeight="1">
      <c r="A107" s="267"/>
      <c r="B107" s="267"/>
      <c r="C107" s="267"/>
      <c r="D107" s="267"/>
      <c r="E107" s="267"/>
      <c r="F107" s="267"/>
      <c r="G107" s="267"/>
      <c r="H107" s="267"/>
      <c r="I107" s="267"/>
      <c r="J107" s="267"/>
    </row>
    <row r="108" spans="1:10" ht="15" customHeight="1">
      <c r="A108" s="267"/>
      <c r="B108" s="267"/>
      <c r="C108" s="267"/>
      <c r="D108" s="267"/>
      <c r="E108" s="267"/>
      <c r="F108" s="267"/>
      <c r="G108" s="267"/>
      <c r="H108" s="267"/>
      <c r="I108" s="267"/>
      <c r="J108" s="267"/>
    </row>
    <row r="109" spans="1:10" ht="15" customHeight="1">
      <c r="A109" s="267"/>
      <c r="B109" s="267"/>
      <c r="C109" s="267"/>
      <c r="D109" s="267"/>
      <c r="E109" s="267"/>
      <c r="F109" s="267"/>
      <c r="G109" s="267"/>
      <c r="H109" s="267"/>
      <c r="I109" s="267"/>
      <c r="J109" s="267"/>
    </row>
    <row r="110" spans="1:10" ht="15" customHeight="1">
      <c r="A110" s="267"/>
      <c r="B110" s="267"/>
      <c r="C110" s="267"/>
      <c r="D110" s="267"/>
      <c r="E110" s="267"/>
      <c r="F110" s="267"/>
      <c r="G110" s="267"/>
      <c r="H110" s="267"/>
      <c r="I110" s="267"/>
      <c r="J110" s="267"/>
    </row>
    <row r="111" spans="1:10" ht="15" customHeight="1">
      <c r="A111" s="267"/>
      <c r="B111" s="267"/>
      <c r="C111" s="267"/>
      <c r="D111" s="267"/>
      <c r="E111" s="267"/>
      <c r="F111" s="267"/>
      <c r="G111" s="267"/>
      <c r="H111" s="267"/>
      <c r="I111" s="267"/>
      <c r="J111" s="267"/>
    </row>
    <row r="112" spans="1:10" ht="15" customHeight="1">
      <c r="A112" s="267"/>
      <c r="B112" s="267"/>
      <c r="C112" s="267"/>
      <c r="D112" s="267"/>
      <c r="E112" s="267"/>
      <c r="F112" s="267"/>
      <c r="G112" s="267"/>
      <c r="H112" s="267"/>
      <c r="I112" s="267"/>
      <c r="J112" s="267"/>
    </row>
    <row r="113" spans="1:10" ht="15" customHeight="1">
      <c r="A113" s="267"/>
      <c r="B113" s="267"/>
      <c r="C113" s="267"/>
      <c r="D113" s="267"/>
      <c r="E113" s="267"/>
      <c r="F113" s="267"/>
      <c r="G113" s="267"/>
      <c r="H113" s="267"/>
      <c r="I113" s="267"/>
      <c r="J113" s="267"/>
    </row>
    <row r="114" spans="1:10" ht="15" customHeight="1">
      <c r="A114" s="267"/>
      <c r="B114" s="267"/>
      <c r="C114" s="267"/>
      <c r="D114" s="267"/>
      <c r="E114" s="267"/>
      <c r="F114" s="267"/>
      <c r="G114" s="267"/>
      <c r="H114" s="267"/>
      <c r="I114" s="267"/>
      <c r="J114" s="267"/>
    </row>
    <row r="115" spans="1:10" ht="15" customHeight="1">
      <c r="A115" s="267"/>
      <c r="B115" s="267"/>
      <c r="C115" s="267"/>
      <c r="D115" s="267"/>
      <c r="E115" s="267"/>
      <c r="F115" s="267"/>
      <c r="G115" s="267"/>
      <c r="H115" s="267"/>
      <c r="I115" s="267"/>
      <c r="J115" s="267"/>
    </row>
    <row r="116" spans="1:10" ht="15" customHeight="1">
      <c r="A116" s="267"/>
      <c r="B116" s="267"/>
      <c r="C116" s="267"/>
      <c r="D116" s="267"/>
      <c r="E116" s="267"/>
      <c r="F116" s="267"/>
      <c r="G116" s="267"/>
      <c r="H116" s="267"/>
      <c r="I116" s="267"/>
      <c r="J116" s="267"/>
    </row>
    <row r="117" spans="1:10" ht="15" customHeight="1">
      <c r="A117" s="267"/>
      <c r="B117" s="267"/>
      <c r="C117" s="267"/>
      <c r="D117" s="267"/>
      <c r="E117" s="267"/>
      <c r="F117" s="267"/>
      <c r="G117" s="267"/>
      <c r="H117" s="267"/>
      <c r="I117" s="267"/>
      <c r="J117" s="267"/>
    </row>
    <row r="118" spans="1:10" ht="15" customHeight="1">
      <c r="A118" s="255" t="s">
        <v>139</v>
      </c>
      <c r="B118" s="256"/>
      <c r="C118" s="256"/>
      <c r="D118" s="256"/>
      <c r="E118" s="256"/>
      <c r="F118" s="256"/>
      <c r="G118" s="256"/>
      <c r="H118" s="256"/>
      <c r="I118" s="256"/>
      <c r="J118" s="257"/>
    </row>
    <row r="119" spans="1:10" ht="15" customHeight="1">
      <c r="A119" s="258"/>
      <c r="B119" s="259"/>
      <c r="C119" s="259"/>
      <c r="D119" s="259"/>
      <c r="E119" s="259"/>
      <c r="F119" s="259"/>
      <c r="G119" s="259"/>
      <c r="H119" s="259"/>
      <c r="I119" s="259"/>
      <c r="J119" s="260"/>
    </row>
    <row r="120" spans="1:10" ht="15" customHeight="1">
      <c r="A120" s="258"/>
      <c r="B120" s="259"/>
      <c r="C120" s="259"/>
      <c r="D120" s="259"/>
      <c r="E120" s="259"/>
      <c r="F120" s="259"/>
      <c r="G120" s="259"/>
      <c r="H120" s="259"/>
      <c r="I120" s="259"/>
      <c r="J120" s="260"/>
    </row>
    <row r="121" spans="1:10" ht="15" customHeight="1">
      <c r="A121" s="261"/>
      <c r="B121" s="262"/>
      <c r="C121" s="262"/>
      <c r="D121" s="262"/>
      <c r="E121" s="262"/>
      <c r="F121" s="262"/>
      <c r="G121" s="262"/>
      <c r="H121" s="262"/>
      <c r="I121" s="262"/>
      <c r="J121" s="263"/>
    </row>
    <row r="122" spans="1:10" ht="15" customHeight="1">
      <c r="A122" s="267" t="s">
        <v>248</v>
      </c>
      <c r="B122" s="267"/>
      <c r="C122" s="267"/>
      <c r="D122" s="267"/>
      <c r="E122" s="267"/>
      <c r="F122" s="267"/>
      <c r="G122" s="267"/>
      <c r="H122" s="267"/>
      <c r="I122" s="267"/>
      <c r="J122" s="267"/>
    </row>
    <row r="123" spans="1:10" ht="15" customHeight="1">
      <c r="A123" s="267"/>
      <c r="B123" s="267"/>
      <c r="C123" s="267"/>
      <c r="D123" s="267"/>
      <c r="E123" s="267"/>
      <c r="F123" s="267"/>
      <c r="G123" s="267"/>
      <c r="H123" s="267"/>
      <c r="I123" s="267"/>
      <c r="J123" s="267"/>
    </row>
    <row r="124" spans="1:10" ht="15" customHeight="1">
      <c r="A124" s="267"/>
      <c r="B124" s="267"/>
      <c r="C124" s="267"/>
      <c r="D124" s="267"/>
      <c r="E124" s="267"/>
      <c r="F124" s="267"/>
      <c r="G124" s="267"/>
      <c r="H124" s="267"/>
      <c r="I124" s="267"/>
      <c r="J124" s="267"/>
    </row>
    <row r="125" spans="1:10" ht="15" customHeight="1">
      <c r="A125" s="267"/>
      <c r="B125" s="267"/>
      <c r="C125" s="267"/>
      <c r="D125" s="267"/>
      <c r="E125" s="267"/>
      <c r="F125" s="267"/>
      <c r="G125" s="267"/>
      <c r="H125" s="267"/>
      <c r="I125" s="267"/>
      <c r="J125" s="267"/>
    </row>
    <row r="126" spans="1:10" ht="15" customHeight="1">
      <c r="A126" s="267"/>
      <c r="B126" s="267"/>
      <c r="C126" s="267"/>
      <c r="D126" s="267"/>
      <c r="E126" s="267"/>
      <c r="F126" s="267"/>
      <c r="G126" s="267"/>
      <c r="H126" s="267"/>
      <c r="I126" s="267"/>
      <c r="J126" s="267"/>
    </row>
    <row r="127" spans="1:10" ht="15" customHeight="1">
      <c r="A127" s="267"/>
      <c r="B127" s="267"/>
      <c r="C127" s="267"/>
      <c r="D127" s="267"/>
      <c r="E127" s="267"/>
      <c r="F127" s="267"/>
      <c r="G127" s="267"/>
      <c r="H127" s="267"/>
      <c r="I127" s="267"/>
      <c r="J127" s="267"/>
    </row>
    <row r="128" spans="1:10" ht="15" customHeight="1">
      <c r="A128" s="267"/>
      <c r="B128" s="267"/>
      <c r="C128" s="267"/>
      <c r="D128" s="267"/>
      <c r="E128" s="267"/>
      <c r="F128" s="267"/>
      <c r="G128" s="267"/>
      <c r="H128" s="267"/>
      <c r="I128" s="267"/>
      <c r="J128" s="267"/>
    </row>
    <row r="129" spans="1:10" ht="15" customHeight="1">
      <c r="A129" s="267"/>
      <c r="B129" s="267"/>
      <c r="C129" s="267"/>
      <c r="D129" s="267"/>
      <c r="E129" s="267"/>
      <c r="F129" s="267"/>
      <c r="G129" s="267"/>
      <c r="H129" s="267"/>
      <c r="I129" s="267"/>
      <c r="J129" s="267"/>
    </row>
    <row r="130" spans="1:10" ht="15" customHeight="1">
      <c r="A130" s="267"/>
      <c r="B130" s="267"/>
      <c r="C130" s="267"/>
      <c r="D130" s="267"/>
      <c r="E130" s="267"/>
      <c r="F130" s="267"/>
      <c r="G130" s="267"/>
      <c r="H130" s="267"/>
      <c r="I130" s="267"/>
      <c r="J130" s="267"/>
    </row>
    <row r="131" spans="1:10" ht="15" customHeight="1">
      <c r="A131" s="267"/>
      <c r="B131" s="267"/>
      <c r="C131" s="267"/>
      <c r="D131" s="267"/>
      <c r="E131" s="267"/>
      <c r="F131" s="267"/>
      <c r="G131" s="267"/>
      <c r="H131" s="267"/>
      <c r="I131" s="267"/>
      <c r="J131" s="267"/>
    </row>
    <row r="132" spans="1:10" ht="15" customHeight="1">
      <c r="A132" s="267"/>
      <c r="B132" s="267"/>
      <c r="C132" s="267"/>
      <c r="D132" s="267"/>
      <c r="E132" s="267"/>
      <c r="F132" s="267"/>
      <c r="G132" s="267"/>
      <c r="H132" s="267"/>
      <c r="I132" s="267"/>
      <c r="J132" s="267"/>
    </row>
    <row r="133" spans="1:10" ht="15" customHeight="1">
      <c r="A133" s="267"/>
      <c r="B133" s="267"/>
      <c r="C133" s="267"/>
      <c r="D133" s="267"/>
      <c r="E133" s="267"/>
      <c r="F133" s="267"/>
      <c r="G133" s="267"/>
      <c r="H133" s="267"/>
      <c r="I133" s="267"/>
      <c r="J133" s="267"/>
    </row>
    <row r="134" spans="1:10" ht="15" customHeight="1">
      <c r="A134" s="267"/>
      <c r="B134" s="267"/>
      <c r="C134" s="267"/>
      <c r="D134" s="267"/>
      <c r="E134" s="267"/>
      <c r="F134" s="267"/>
      <c r="G134" s="267"/>
      <c r="H134" s="267"/>
      <c r="I134" s="267"/>
      <c r="J134" s="267"/>
    </row>
    <row r="135" spans="1:10" ht="15" customHeight="1">
      <c r="A135" s="267"/>
      <c r="B135" s="267"/>
      <c r="C135" s="267"/>
      <c r="D135" s="267"/>
      <c r="E135" s="267"/>
      <c r="F135" s="267"/>
      <c r="G135" s="267"/>
      <c r="H135" s="267"/>
      <c r="I135" s="267"/>
      <c r="J135" s="267"/>
    </row>
    <row r="136" spans="1:10" ht="15" customHeight="1">
      <c r="A136" s="252"/>
      <c r="B136" s="253"/>
      <c r="C136" s="253"/>
      <c r="D136" s="253"/>
      <c r="E136" s="253"/>
      <c r="F136" s="253"/>
      <c r="G136" s="253"/>
      <c r="H136" s="253"/>
      <c r="I136" s="253"/>
      <c r="J136" s="254"/>
    </row>
    <row r="137" spans="1:10" ht="15" customHeight="1">
      <c r="A137" s="240" t="s">
        <v>122</v>
      </c>
      <c r="B137" s="241"/>
      <c r="C137" s="241"/>
      <c r="D137" s="241"/>
      <c r="E137" s="241"/>
      <c r="F137" s="241"/>
      <c r="G137" s="241"/>
      <c r="H137" s="241"/>
      <c r="I137" s="241"/>
      <c r="J137" s="242"/>
    </row>
    <row r="138" spans="1:10" ht="15" customHeight="1">
      <c r="A138" s="243" t="s">
        <v>140</v>
      </c>
      <c r="B138" s="244"/>
      <c r="C138" s="244"/>
      <c r="D138" s="244"/>
      <c r="E138" s="244"/>
      <c r="F138" s="244"/>
      <c r="G138" s="244"/>
      <c r="H138" s="244"/>
      <c r="I138" s="244"/>
      <c r="J138" s="245"/>
    </row>
    <row r="139" spans="1:10" ht="15" customHeight="1">
      <c r="A139" s="246"/>
      <c r="B139" s="247"/>
      <c r="C139" s="247"/>
      <c r="D139" s="247"/>
      <c r="E139" s="247"/>
      <c r="F139" s="247"/>
      <c r="G139" s="247"/>
      <c r="H139" s="247"/>
      <c r="I139" s="247"/>
      <c r="J139" s="248"/>
    </row>
    <row r="140" spans="1:10" ht="15" customHeight="1">
      <c r="A140" s="249"/>
      <c r="B140" s="250"/>
      <c r="C140" s="250"/>
      <c r="D140" s="250"/>
      <c r="E140" s="250"/>
      <c r="F140" s="250"/>
      <c r="G140" s="250"/>
      <c r="H140" s="250"/>
      <c r="I140" s="250"/>
      <c r="J140" s="251"/>
    </row>
    <row r="141" spans="1:10" ht="15" customHeight="1">
      <c r="A141" s="271" t="s">
        <v>87</v>
      </c>
      <c r="B141" s="271"/>
      <c r="C141" s="271"/>
      <c r="D141" s="271"/>
      <c r="E141" s="271"/>
      <c r="F141" s="271"/>
      <c r="G141" s="271"/>
      <c r="H141" s="271"/>
      <c r="I141" s="271"/>
      <c r="J141" s="271"/>
    </row>
    <row r="142" spans="1:10" ht="15" customHeight="1">
      <c r="A142" s="271"/>
      <c r="B142" s="271"/>
      <c r="C142" s="271"/>
      <c r="D142" s="271"/>
      <c r="E142" s="271"/>
      <c r="F142" s="271"/>
      <c r="G142" s="271"/>
      <c r="H142" s="271"/>
      <c r="I142" s="271"/>
      <c r="J142" s="271"/>
    </row>
    <row r="143" spans="1:10" ht="15" customHeight="1">
      <c r="A143" s="271" t="s">
        <v>88</v>
      </c>
      <c r="B143" s="271"/>
      <c r="C143" s="271"/>
      <c r="D143" s="271"/>
      <c r="E143" s="271"/>
      <c r="F143" s="271"/>
      <c r="G143" s="271"/>
      <c r="H143" s="271"/>
      <c r="I143" s="271"/>
      <c r="J143" s="271"/>
    </row>
    <row r="144" spans="1:10" ht="15" customHeight="1">
      <c r="A144" s="271" t="s">
        <v>89</v>
      </c>
      <c r="B144" s="271"/>
      <c r="C144" s="271"/>
      <c r="D144" s="271"/>
      <c r="E144" s="271"/>
      <c r="F144" s="271"/>
      <c r="G144" s="271"/>
      <c r="H144" s="271"/>
      <c r="I144" s="271"/>
      <c r="J144" s="271"/>
    </row>
    <row r="145" spans="1:10" ht="15" customHeight="1">
      <c r="A145" s="267" t="s">
        <v>243</v>
      </c>
      <c r="B145" s="267"/>
      <c r="C145" s="267"/>
      <c r="D145" s="267"/>
      <c r="E145" s="267"/>
      <c r="F145" s="267"/>
      <c r="G145" s="267"/>
      <c r="H145" s="267"/>
      <c r="I145" s="267"/>
      <c r="J145" s="267"/>
    </row>
    <row r="146" spans="1:10" ht="15" customHeight="1">
      <c r="A146" s="267"/>
      <c r="B146" s="267"/>
      <c r="C146" s="267"/>
      <c r="D146" s="267"/>
      <c r="E146" s="267"/>
      <c r="F146" s="267"/>
      <c r="G146" s="267"/>
      <c r="H146" s="267"/>
      <c r="I146" s="267"/>
      <c r="J146" s="267"/>
    </row>
    <row r="147" spans="1:10" ht="15" customHeight="1">
      <c r="A147" s="267"/>
      <c r="B147" s="267"/>
      <c r="C147" s="267"/>
      <c r="D147" s="267"/>
      <c r="E147" s="267"/>
      <c r="F147" s="267"/>
      <c r="G147" s="267"/>
      <c r="H147" s="267"/>
      <c r="I147" s="267"/>
      <c r="J147" s="267"/>
    </row>
    <row r="148" spans="1:10" ht="15" customHeight="1">
      <c r="A148" s="267"/>
      <c r="B148" s="267"/>
      <c r="C148" s="267"/>
      <c r="D148" s="267"/>
      <c r="E148" s="267"/>
      <c r="F148" s="267"/>
      <c r="G148" s="267"/>
      <c r="H148" s="267"/>
      <c r="I148" s="267"/>
      <c r="J148" s="267"/>
    </row>
    <row r="149" spans="1:10" ht="15" customHeight="1">
      <c r="A149" s="267"/>
      <c r="B149" s="267"/>
      <c r="C149" s="267"/>
      <c r="D149" s="267"/>
      <c r="E149" s="267"/>
      <c r="F149" s="267"/>
      <c r="G149" s="267"/>
      <c r="H149" s="267"/>
      <c r="I149" s="267"/>
      <c r="J149" s="267"/>
    </row>
    <row r="150" spans="1:10" ht="15" customHeight="1">
      <c r="A150" s="267"/>
      <c r="B150" s="267"/>
      <c r="C150" s="267"/>
      <c r="D150" s="267"/>
      <c r="E150" s="267"/>
      <c r="F150" s="267"/>
      <c r="G150" s="267"/>
      <c r="H150" s="267"/>
      <c r="I150" s="267"/>
      <c r="J150" s="267"/>
    </row>
    <row r="151" spans="1:10" ht="15" customHeight="1">
      <c r="A151" s="267"/>
      <c r="B151" s="267"/>
      <c r="C151" s="267"/>
      <c r="D151" s="267"/>
      <c r="E151" s="267"/>
      <c r="F151" s="267"/>
      <c r="G151" s="267"/>
      <c r="H151" s="267"/>
      <c r="I151" s="267"/>
      <c r="J151" s="267"/>
    </row>
    <row r="152" spans="1:10" ht="15" customHeight="1">
      <c r="A152" s="267"/>
      <c r="B152" s="267"/>
      <c r="C152" s="267"/>
      <c r="D152" s="267"/>
      <c r="E152" s="267"/>
      <c r="F152" s="267"/>
      <c r="G152" s="267"/>
      <c r="H152" s="267"/>
      <c r="I152" s="267"/>
      <c r="J152" s="267"/>
    </row>
    <row r="153" spans="1:10" ht="15" customHeight="1">
      <c r="A153" s="267"/>
      <c r="B153" s="267"/>
      <c r="C153" s="267"/>
      <c r="D153" s="267"/>
      <c r="E153" s="267"/>
      <c r="F153" s="267"/>
      <c r="G153" s="267"/>
      <c r="H153" s="267"/>
      <c r="I153" s="267"/>
      <c r="J153" s="267"/>
    </row>
    <row r="154" spans="1:10" ht="15" customHeight="1">
      <c r="A154" s="267"/>
      <c r="B154" s="267"/>
      <c r="C154" s="267"/>
      <c r="D154" s="267"/>
      <c r="E154" s="267"/>
      <c r="F154" s="267"/>
      <c r="G154" s="267"/>
      <c r="H154" s="267"/>
      <c r="I154" s="267"/>
      <c r="J154" s="267"/>
    </row>
    <row r="155" spans="1:10" ht="15" customHeight="1">
      <c r="A155" s="267"/>
      <c r="B155" s="267"/>
      <c r="C155" s="267"/>
      <c r="D155" s="267"/>
      <c r="E155" s="267"/>
      <c r="F155" s="267"/>
      <c r="G155" s="267"/>
      <c r="H155" s="267"/>
      <c r="I155" s="267"/>
      <c r="J155" s="267"/>
    </row>
    <row r="156" spans="1:10" ht="15" customHeight="1">
      <c r="A156" s="267"/>
      <c r="B156" s="267"/>
      <c r="C156" s="267"/>
      <c r="D156" s="267"/>
      <c r="E156" s="267"/>
      <c r="F156" s="267"/>
      <c r="G156" s="267"/>
      <c r="H156" s="267"/>
      <c r="I156" s="267"/>
      <c r="J156" s="267"/>
    </row>
    <row r="157" spans="1:10" ht="15" customHeight="1">
      <c r="A157" s="267"/>
      <c r="B157" s="267"/>
      <c r="C157" s="267"/>
      <c r="D157" s="267"/>
      <c r="E157" s="267"/>
      <c r="F157" s="267"/>
      <c r="G157" s="267"/>
      <c r="H157" s="267"/>
      <c r="I157" s="267"/>
      <c r="J157" s="267"/>
    </row>
    <row r="158" spans="1:10" ht="15" customHeight="1">
      <c r="A158" s="267"/>
      <c r="B158" s="267"/>
      <c r="C158" s="267"/>
      <c r="D158" s="267"/>
      <c r="E158" s="267"/>
      <c r="F158" s="267"/>
      <c r="G158" s="267"/>
      <c r="H158" s="267"/>
      <c r="I158" s="267"/>
      <c r="J158" s="267"/>
    </row>
    <row r="159" spans="1:10" ht="15" customHeight="1">
      <c r="A159" s="267"/>
      <c r="B159" s="267"/>
      <c r="C159" s="267"/>
      <c r="D159" s="267"/>
      <c r="E159" s="267"/>
      <c r="F159" s="267"/>
      <c r="G159" s="267"/>
      <c r="H159" s="267"/>
      <c r="I159" s="267"/>
      <c r="J159" s="267"/>
    </row>
    <row r="160" spans="1:10" ht="15" customHeight="1">
      <c r="A160" s="267"/>
      <c r="B160" s="267"/>
      <c r="C160" s="267"/>
      <c r="D160" s="267"/>
      <c r="E160" s="267"/>
      <c r="F160" s="267"/>
      <c r="G160" s="267"/>
      <c r="H160" s="267"/>
      <c r="I160" s="267"/>
      <c r="J160" s="267"/>
    </row>
    <row r="161" spans="1:10" ht="15" customHeight="1">
      <c r="A161" s="267"/>
      <c r="B161" s="267"/>
      <c r="C161" s="267"/>
      <c r="D161" s="267"/>
      <c r="E161" s="267"/>
      <c r="F161" s="267"/>
      <c r="G161" s="267"/>
      <c r="H161" s="267"/>
      <c r="I161" s="267"/>
      <c r="J161" s="267"/>
    </row>
    <row r="162" spans="1:10" ht="15" customHeight="1">
      <c r="A162" s="267"/>
      <c r="B162" s="267"/>
      <c r="C162" s="267"/>
      <c r="D162" s="267"/>
      <c r="E162" s="267"/>
      <c r="F162" s="267"/>
      <c r="G162" s="267"/>
      <c r="H162" s="267"/>
      <c r="I162" s="267"/>
      <c r="J162" s="267"/>
    </row>
    <row r="163" spans="1:10" ht="15" customHeight="1">
      <c r="A163" s="267"/>
      <c r="B163" s="267"/>
      <c r="C163" s="267"/>
      <c r="D163" s="267"/>
      <c r="E163" s="267"/>
      <c r="F163" s="267"/>
      <c r="G163" s="267"/>
      <c r="H163" s="267"/>
      <c r="I163" s="267"/>
      <c r="J163" s="267"/>
    </row>
    <row r="164" spans="1:10" ht="15" customHeight="1">
      <c r="A164" s="267"/>
      <c r="B164" s="267"/>
      <c r="C164" s="267"/>
      <c r="D164" s="267"/>
      <c r="E164" s="267"/>
      <c r="F164" s="267"/>
      <c r="G164" s="267"/>
      <c r="H164" s="267"/>
      <c r="I164" s="267"/>
      <c r="J164" s="267"/>
    </row>
    <row r="165" spans="1:10" ht="15" customHeight="1">
      <c r="A165" s="267"/>
      <c r="B165" s="267"/>
      <c r="C165" s="267"/>
      <c r="D165" s="267"/>
      <c r="E165" s="267"/>
      <c r="F165" s="267"/>
      <c r="G165" s="267"/>
      <c r="H165" s="267"/>
      <c r="I165" s="267"/>
      <c r="J165" s="267"/>
    </row>
    <row r="166" spans="1:10" ht="15" customHeight="1">
      <c r="A166" s="267"/>
      <c r="B166" s="267"/>
      <c r="C166" s="267"/>
      <c r="D166" s="267"/>
      <c r="E166" s="267"/>
      <c r="F166" s="267"/>
      <c r="G166" s="267"/>
      <c r="H166" s="267"/>
      <c r="I166" s="267"/>
      <c r="J166" s="267"/>
    </row>
    <row r="167" spans="1:10" ht="15" customHeight="1">
      <c r="A167" s="267"/>
      <c r="B167" s="267"/>
      <c r="C167" s="267"/>
      <c r="D167" s="267"/>
      <c r="E167" s="267"/>
      <c r="F167" s="267"/>
      <c r="G167" s="267"/>
      <c r="H167" s="267"/>
      <c r="I167" s="267"/>
      <c r="J167" s="267"/>
    </row>
    <row r="168" spans="1:10" ht="15" customHeight="1">
      <c r="A168" s="267"/>
      <c r="B168" s="267"/>
      <c r="C168" s="267"/>
      <c r="D168" s="267"/>
      <c r="E168" s="267"/>
      <c r="F168" s="267"/>
      <c r="G168" s="267"/>
      <c r="H168" s="267"/>
      <c r="I168" s="267"/>
      <c r="J168" s="267"/>
    </row>
    <row r="169" spans="1:10" ht="15" customHeight="1">
      <c r="A169" s="267"/>
      <c r="B169" s="267"/>
      <c r="C169" s="267"/>
      <c r="D169" s="267"/>
      <c r="E169" s="267"/>
      <c r="F169" s="267"/>
      <c r="G169" s="267"/>
      <c r="H169" s="267"/>
      <c r="I169" s="267"/>
      <c r="J169" s="267"/>
    </row>
    <row r="170" spans="1:10" ht="15" customHeight="1">
      <c r="A170" s="267"/>
      <c r="B170" s="267"/>
      <c r="C170" s="267"/>
      <c r="D170" s="267"/>
      <c r="E170" s="267"/>
      <c r="F170" s="267"/>
      <c r="G170" s="267"/>
      <c r="H170" s="267"/>
      <c r="I170" s="267"/>
      <c r="J170" s="267"/>
    </row>
    <row r="171" spans="1:10" ht="15" customHeight="1">
      <c r="A171" s="252"/>
      <c r="B171" s="253"/>
      <c r="C171" s="253"/>
      <c r="D171" s="253"/>
      <c r="E171" s="253"/>
      <c r="F171" s="253"/>
      <c r="G171" s="253"/>
      <c r="H171" s="253"/>
      <c r="I171" s="253"/>
      <c r="J171" s="254"/>
    </row>
    <row r="172" spans="1:10" ht="15" customHeight="1">
      <c r="A172" s="240" t="s">
        <v>239</v>
      </c>
      <c r="B172" s="241"/>
      <c r="C172" s="241"/>
      <c r="D172" s="241"/>
      <c r="E172" s="241"/>
      <c r="F172" s="241"/>
      <c r="G172" s="241"/>
      <c r="H172" s="241"/>
      <c r="I172" s="241"/>
      <c r="J172" s="242"/>
    </row>
    <row r="173" spans="1:10" ht="15" customHeight="1">
      <c r="A173" s="243" t="s">
        <v>160</v>
      </c>
      <c r="B173" s="244"/>
      <c r="C173" s="244"/>
      <c r="D173" s="244"/>
      <c r="E173" s="244"/>
      <c r="F173" s="244"/>
      <c r="G173" s="244"/>
      <c r="H173" s="244"/>
      <c r="I173" s="244"/>
      <c r="J173" s="245"/>
    </row>
    <row r="174" spans="1:10" ht="15" customHeight="1">
      <c r="A174" s="246"/>
      <c r="B174" s="247"/>
      <c r="C174" s="247"/>
      <c r="D174" s="247"/>
      <c r="E174" s="247"/>
      <c r="F174" s="247"/>
      <c r="G174" s="247"/>
      <c r="H174" s="247"/>
      <c r="I174" s="247"/>
      <c r="J174" s="248"/>
    </row>
    <row r="175" spans="1:10" ht="15" customHeight="1">
      <c r="A175" s="246"/>
      <c r="B175" s="247"/>
      <c r="C175" s="247"/>
      <c r="D175" s="247"/>
      <c r="E175" s="247"/>
      <c r="F175" s="247"/>
      <c r="G175" s="247"/>
      <c r="H175" s="247"/>
      <c r="I175" s="247"/>
      <c r="J175" s="248"/>
    </row>
    <row r="176" spans="1:10" ht="15" customHeight="1">
      <c r="A176" s="246"/>
      <c r="B176" s="247"/>
      <c r="C176" s="247"/>
      <c r="D176" s="247"/>
      <c r="E176" s="247"/>
      <c r="F176" s="247"/>
      <c r="G176" s="247"/>
      <c r="H176" s="247"/>
      <c r="I176" s="247"/>
      <c r="J176" s="248"/>
    </row>
    <row r="177" spans="1:10" ht="15" customHeight="1">
      <c r="A177" s="249"/>
      <c r="B177" s="250"/>
      <c r="C177" s="250"/>
      <c r="D177" s="250"/>
      <c r="E177" s="250"/>
      <c r="F177" s="250"/>
      <c r="G177" s="250"/>
      <c r="H177" s="250"/>
      <c r="I177" s="250"/>
      <c r="J177" s="251"/>
    </row>
    <row r="178" spans="1:10" ht="15" customHeight="1">
      <c r="A178" s="267" t="s">
        <v>244</v>
      </c>
      <c r="B178" s="267"/>
      <c r="C178" s="267"/>
      <c r="D178" s="267"/>
      <c r="E178" s="267"/>
      <c r="F178" s="267"/>
      <c r="G178" s="267"/>
      <c r="H178" s="267"/>
      <c r="I178" s="267"/>
      <c r="J178" s="267"/>
    </row>
    <row r="179" spans="1:10" ht="15" customHeight="1">
      <c r="A179" s="267"/>
      <c r="B179" s="267"/>
      <c r="C179" s="267"/>
      <c r="D179" s="267"/>
      <c r="E179" s="267"/>
      <c r="F179" s="267"/>
      <c r="G179" s="267"/>
      <c r="H179" s="267"/>
      <c r="I179" s="267"/>
      <c r="J179" s="267"/>
    </row>
    <row r="180" spans="1:10" ht="15" customHeight="1">
      <c r="A180" s="267"/>
      <c r="B180" s="267"/>
      <c r="C180" s="267"/>
      <c r="D180" s="267"/>
      <c r="E180" s="267"/>
      <c r="F180" s="267"/>
      <c r="G180" s="267"/>
      <c r="H180" s="267"/>
      <c r="I180" s="267"/>
      <c r="J180" s="267"/>
    </row>
    <row r="181" spans="1:10" ht="15" customHeight="1">
      <c r="A181" s="267"/>
      <c r="B181" s="267"/>
      <c r="C181" s="267"/>
      <c r="D181" s="267"/>
      <c r="E181" s="267"/>
      <c r="F181" s="267"/>
      <c r="G181" s="267"/>
      <c r="H181" s="267"/>
      <c r="I181" s="267"/>
      <c r="J181" s="267"/>
    </row>
    <row r="182" spans="1:10" ht="15" customHeight="1">
      <c r="A182" s="267"/>
      <c r="B182" s="267"/>
      <c r="C182" s="267"/>
      <c r="D182" s="267"/>
      <c r="E182" s="267"/>
      <c r="F182" s="267"/>
      <c r="G182" s="267"/>
      <c r="H182" s="267"/>
      <c r="I182" s="267"/>
      <c r="J182" s="267"/>
    </row>
    <row r="183" spans="1:10" ht="15" customHeight="1">
      <c r="A183" s="267"/>
      <c r="B183" s="267"/>
      <c r="C183" s="267"/>
      <c r="D183" s="267"/>
      <c r="E183" s="267"/>
      <c r="F183" s="267"/>
      <c r="G183" s="267"/>
      <c r="H183" s="267"/>
      <c r="I183" s="267"/>
      <c r="J183" s="267"/>
    </row>
    <row r="184" spans="1:10" ht="15" customHeight="1">
      <c r="A184" s="267"/>
      <c r="B184" s="267"/>
      <c r="C184" s="267"/>
      <c r="D184" s="267"/>
      <c r="E184" s="267"/>
      <c r="F184" s="267"/>
      <c r="G184" s="267"/>
      <c r="H184" s="267"/>
      <c r="I184" s="267"/>
      <c r="J184" s="267"/>
    </row>
    <row r="185" spans="1:10" ht="15" customHeight="1">
      <c r="A185" s="267"/>
      <c r="B185" s="267"/>
      <c r="C185" s="267"/>
      <c r="D185" s="267"/>
      <c r="E185" s="267"/>
      <c r="F185" s="267"/>
      <c r="G185" s="267"/>
      <c r="H185" s="267"/>
      <c r="I185" s="267"/>
      <c r="J185" s="267"/>
    </row>
    <row r="186" spans="1:10" ht="15" customHeight="1">
      <c r="A186" s="267"/>
      <c r="B186" s="267"/>
      <c r="C186" s="267"/>
      <c r="D186" s="267"/>
      <c r="E186" s="267"/>
      <c r="F186" s="267"/>
      <c r="G186" s="267"/>
      <c r="H186" s="267"/>
      <c r="I186" s="267"/>
      <c r="J186" s="267"/>
    </row>
    <row r="187" spans="1:10" ht="15" customHeight="1">
      <c r="A187" s="267"/>
      <c r="B187" s="267"/>
      <c r="C187" s="267"/>
      <c r="D187" s="267"/>
      <c r="E187" s="267"/>
      <c r="F187" s="267"/>
      <c r="G187" s="267"/>
      <c r="H187" s="267"/>
      <c r="I187" s="267"/>
      <c r="J187" s="267"/>
    </row>
    <row r="188" spans="1:10" ht="15" customHeight="1">
      <c r="A188" s="267"/>
      <c r="B188" s="267"/>
      <c r="C188" s="267"/>
      <c r="D188" s="267"/>
      <c r="E188" s="267"/>
      <c r="F188" s="267"/>
      <c r="G188" s="267"/>
      <c r="H188" s="267"/>
      <c r="I188" s="267"/>
      <c r="J188" s="267"/>
    </row>
    <row r="189" spans="1:10" ht="15" customHeight="1">
      <c r="A189" s="267"/>
      <c r="B189" s="267"/>
      <c r="C189" s="267"/>
      <c r="D189" s="267"/>
      <c r="E189" s="267"/>
      <c r="F189" s="267"/>
      <c r="G189" s="267"/>
      <c r="H189" s="267"/>
      <c r="I189" s="267"/>
      <c r="J189" s="267"/>
    </row>
    <row r="190" spans="1:10" ht="15" customHeight="1">
      <c r="A190" s="267"/>
      <c r="B190" s="267"/>
      <c r="C190" s="267"/>
      <c r="D190" s="267"/>
      <c r="E190" s="267"/>
      <c r="F190" s="267"/>
      <c r="G190" s="267"/>
      <c r="H190" s="267"/>
      <c r="I190" s="267"/>
      <c r="J190" s="267"/>
    </row>
    <row r="191" spans="1:10" ht="15" customHeight="1">
      <c r="A191" s="267"/>
      <c r="B191" s="267"/>
      <c r="C191" s="267"/>
      <c r="D191" s="267"/>
      <c r="E191" s="267"/>
      <c r="F191" s="267"/>
      <c r="G191" s="267"/>
      <c r="H191" s="267"/>
      <c r="I191" s="267"/>
      <c r="J191" s="267"/>
    </row>
    <row r="192" spans="1:10" ht="15" customHeight="1">
      <c r="A192" s="267"/>
      <c r="B192" s="267"/>
      <c r="C192" s="267"/>
      <c r="D192" s="267"/>
      <c r="E192" s="267"/>
      <c r="F192" s="267"/>
      <c r="G192" s="267"/>
      <c r="H192" s="267"/>
      <c r="I192" s="267"/>
      <c r="J192" s="267"/>
    </row>
    <row r="193" spans="1:10" ht="15" customHeight="1">
      <c r="A193" s="267"/>
      <c r="B193" s="267"/>
      <c r="C193" s="267"/>
      <c r="D193" s="267"/>
      <c r="E193" s="267"/>
      <c r="F193" s="267"/>
      <c r="G193" s="267"/>
      <c r="H193" s="267"/>
      <c r="I193" s="267"/>
      <c r="J193" s="267"/>
    </row>
    <row r="194" spans="1:10" ht="15" customHeight="1">
      <c r="A194" s="267"/>
      <c r="B194" s="267"/>
      <c r="C194" s="267"/>
      <c r="D194" s="267"/>
      <c r="E194" s="267"/>
      <c r="F194" s="267"/>
      <c r="G194" s="267"/>
      <c r="H194" s="267"/>
      <c r="I194" s="267"/>
      <c r="J194" s="267"/>
    </row>
    <row r="195" spans="1:10" ht="15" customHeight="1">
      <c r="A195" s="267"/>
      <c r="B195" s="267"/>
      <c r="C195" s="267"/>
      <c r="D195" s="267"/>
      <c r="E195" s="267"/>
      <c r="F195" s="267"/>
      <c r="G195" s="267"/>
      <c r="H195" s="267"/>
      <c r="I195" s="267"/>
      <c r="J195" s="267"/>
    </row>
    <row r="196" spans="1:10" ht="15" customHeight="1">
      <c r="A196" s="267"/>
      <c r="B196" s="267"/>
      <c r="C196" s="267"/>
      <c r="D196" s="267"/>
      <c r="E196" s="267"/>
      <c r="F196" s="267"/>
      <c r="G196" s="267"/>
      <c r="H196" s="267"/>
      <c r="I196" s="267"/>
      <c r="J196" s="267"/>
    </row>
    <row r="197" spans="1:10" ht="15" customHeight="1">
      <c r="A197" s="267"/>
      <c r="B197" s="267"/>
      <c r="C197" s="267"/>
      <c r="D197" s="267"/>
      <c r="E197" s="267"/>
      <c r="F197" s="267"/>
      <c r="G197" s="267"/>
      <c r="H197" s="267"/>
      <c r="I197" s="267"/>
      <c r="J197" s="267"/>
    </row>
    <row r="198" spans="1:10" ht="15" customHeight="1">
      <c r="A198" s="267"/>
      <c r="B198" s="267"/>
      <c r="C198" s="267"/>
      <c r="D198" s="267"/>
      <c r="E198" s="267"/>
      <c r="F198" s="267"/>
      <c r="G198" s="267"/>
      <c r="H198" s="267"/>
      <c r="I198" s="267"/>
      <c r="J198" s="267"/>
    </row>
    <row r="199" spans="1:10" ht="15" customHeight="1">
      <c r="A199" s="267"/>
      <c r="B199" s="267"/>
      <c r="C199" s="267"/>
      <c r="D199" s="267"/>
      <c r="E199" s="267"/>
      <c r="F199" s="267"/>
      <c r="G199" s="267"/>
      <c r="H199" s="267"/>
      <c r="I199" s="267"/>
      <c r="J199" s="267"/>
    </row>
  </sheetData>
  <mergeCells count="32">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tabColor rgb="FFFF0000"/>
    <pageSetUpPr fitToPage="1"/>
  </sheetPr>
  <dimension ref="A1:AY41"/>
  <sheetViews>
    <sheetView topLeftCell="A2" zoomScaleNormal="100" workbookViewId="0">
      <selection activeCell="F12" sqref="F12:J12"/>
    </sheetView>
  </sheetViews>
  <sheetFormatPr defaultColWidth="0" defaultRowHeight="12.75" zeroHeight="1"/>
  <cols>
    <col min="1" max="10" width="15.7109375" style="93" customWidth="1"/>
    <col min="11" max="51" width="4.7109375" style="93" hidden="1" customWidth="1"/>
    <col min="52" max="16384" width="9.140625" style="93" hidden="1"/>
  </cols>
  <sheetData>
    <row r="1" spans="1:10" ht="69" customHeight="1" thickBot="1">
      <c r="A1" s="275"/>
      <c r="B1" s="275"/>
      <c r="C1" s="275"/>
      <c r="D1" s="275"/>
      <c r="E1" s="275"/>
      <c r="F1" s="275"/>
      <c r="G1" s="275"/>
      <c r="H1" s="275"/>
      <c r="I1" s="275"/>
      <c r="J1" s="275"/>
    </row>
    <row r="2" spans="1:10" ht="13.5" thickBot="1">
      <c r="A2" s="276"/>
      <c r="B2" s="276"/>
      <c r="C2" s="276"/>
      <c r="D2" s="276"/>
      <c r="E2" s="276"/>
      <c r="F2" s="276"/>
      <c r="G2" s="276"/>
      <c r="H2" s="276"/>
      <c r="I2" s="276"/>
      <c r="J2" s="276"/>
    </row>
    <row r="3" spans="1:10" ht="13.5" thickTop="1">
      <c r="A3" s="277" t="s">
        <v>285</v>
      </c>
      <c r="B3" s="278"/>
      <c r="C3" s="278"/>
      <c r="D3" s="278"/>
      <c r="E3" s="278"/>
      <c r="F3" s="278"/>
      <c r="G3" s="278"/>
      <c r="H3" s="278"/>
      <c r="I3" s="278"/>
      <c r="J3" s="279"/>
    </row>
    <row r="4" spans="1:10" ht="13.5" thickBot="1">
      <c r="A4" s="280"/>
      <c r="B4" s="281"/>
      <c r="C4" s="281"/>
      <c r="D4" s="281"/>
      <c r="E4" s="281"/>
      <c r="F4" s="281"/>
      <c r="G4" s="281"/>
      <c r="H4" s="281"/>
      <c r="I4" s="281"/>
      <c r="J4" s="282"/>
    </row>
    <row r="5" spans="1:10" ht="13.5" thickTop="1">
      <c r="A5" s="283" t="s">
        <v>255</v>
      </c>
      <c r="B5" s="284"/>
      <c r="C5" s="284"/>
      <c r="D5" s="284"/>
      <c r="E5" s="285"/>
      <c r="F5" s="283" t="s">
        <v>256</v>
      </c>
      <c r="G5" s="284"/>
      <c r="H5" s="284"/>
      <c r="I5" s="284"/>
      <c r="J5" s="285"/>
    </row>
    <row r="6" spans="1:10" ht="25.5" customHeight="1">
      <c r="A6" s="272" t="s">
        <v>198</v>
      </c>
      <c r="B6" s="273"/>
      <c r="C6" s="273"/>
      <c r="D6" s="273"/>
      <c r="E6" s="274"/>
      <c r="F6" s="272" t="s">
        <v>423</v>
      </c>
      <c r="G6" s="273"/>
      <c r="H6" s="273"/>
      <c r="I6" s="273"/>
      <c r="J6" s="274"/>
    </row>
    <row r="7" spans="1:10">
      <c r="A7" s="286" t="s">
        <v>257</v>
      </c>
      <c r="B7" s="287"/>
      <c r="C7" s="287"/>
      <c r="D7" s="287"/>
      <c r="E7" s="288"/>
      <c r="F7" s="286" t="s">
        <v>258</v>
      </c>
      <c r="G7" s="287"/>
      <c r="H7" s="287"/>
      <c r="I7" s="287"/>
      <c r="J7" s="288"/>
    </row>
    <row r="8" spans="1:10" ht="24.75" customHeight="1">
      <c r="A8" s="272" t="s">
        <v>406</v>
      </c>
      <c r="B8" s="273"/>
      <c r="C8" s="273"/>
      <c r="D8" s="273"/>
      <c r="E8" s="274"/>
      <c r="F8" s="289" t="s">
        <v>423</v>
      </c>
      <c r="G8" s="273"/>
      <c r="H8" s="273"/>
      <c r="I8" s="273"/>
      <c r="J8" s="274"/>
    </row>
    <row r="9" spans="1:10">
      <c r="A9" s="286" t="s">
        <v>57</v>
      </c>
      <c r="B9" s="287"/>
      <c r="C9" s="287"/>
      <c r="D9" s="287"/>
      <c r="E9" s="288"/>
      <c r="F9" s="286" t="s">
        <v>259</v>
      </c>
      <c r="G9" s="287"/>
      <c r="H9" s="287"/>
      <c r="I9" s="287"/>
      <c r="J9" s="288"/>
    </row>
    <row r="10" spans="1:10" ht="24.75" customHeight="1" thickBot="1">
      <c r="A10" s="290" t="s">
        <v>407</v>
      </c>
      <c r="B10" s="291"/>
      <c r="C10" s="291"/>
      <c r="D10" s="291"/>
      <c r="E10" s="292"/>
      <c r="F10" s="293" t="s">
        <v>423</v>
      </c>
      <c r="G10" s="294"/>
      <c r="H10" s="294"/>
      <c r="I10" s="294"/>
      <c r="J10" s="295"/>
    </row>
    <row r="11" spans="1:10" ht="13.5" thickTop="1">
      <c r="A11" s="283" t="s">
        <v>286</v>
      </c>
      <c r="B11" s="284"/>
      <c r="C11" s="284"/>
      <c r="D11" s="284"/>
      <c r="E11" s="285"/>
      <c r="F11" s="296" t="s">
        <v>290</v>
      </c>
      <c r="G11" s="284"/>
      <c r="H11" s="284"/>
      <c r="I11" s="284"/>
      <c r="J11" s="285"/>
    </row>
    <row r="12" spans="1:10" ht="25.5" customHeight="1">
      <c r="A12" s="272" t="s">
        <v>408</v>
      </c>
      <c r="B12" s="273"/>
      <c r="C12" s="273"/>
      <c r="D12" s="273"/>
      <c r="E12" s="274"/>
      <c r="F12" s="297" t="s">
        <v>439</v>
      </c>
      <c r="G12" s="273"/>
      <c r="H12" s="273"/>
      <c r="I12" s="273"/>
      <c r="J12" s="274"/>
    </row>
    <row r="13" spans="1:10">
      <c r="A13" s="286" t="s">
        <v>287</v>
      </c>
      <c r="B13" s="287"/>
      <c r="C13" s="287"/>
      <c r="D13" s="287"/>
      <c r="E13" s="288"/>
      <c r="F13" s="298" t="s">
        <v>291</v>
      </c>
      <c r="G13" s="287"/>
      <c r="H13" s="287"/>
      <c r="I13" s="287"/>
      <c r="J13" s="288"/>
    </row>
    <row r="14" spans="1:10" ht="24.75" customHeight="1">
      <c r="A14" s="272" t="s">
        <v>409</v>
      </c>
      <c r="B14" s="273"/>
      <c r="C14" s="273"/>
      <c r="D14" s="273"/>
      <c r="E14" s="274"/>
      <c r="F14" s="297" t="s">
        <v>440</v>
      </c>
      <c r="G14" s="273"/>
      <c r="H14" s="273"/>
      <c r="I14" s="273"/>
      <c r="J14" s="274"/>
    </row>
    <row r="15" spans="1:10">
      <c r="A15" s="286" t="s">
        <v>288</v>
      </c>
      <c r="B15" s="287"/>
      <c r="C15" s="287"/>
      <c r="D15" s="287"/>
      <c r="E15" s="288"/>
      <c r="F15" s="298" t="s">
        <v>292</v>
      </c>
      <c r="G15" s="287"/>
      <c r="H15" s="287"/>
      <c r="I15" s="287"/>
      <c r="J15" s="288"/>
    </row>
    <row r="16" spans="1:10" ht="24" customHeight="1">
      <c r="A16" s="289" t="s">
        <v>410</v>
      </c>
      <c r="B16" s="273"/>
      <c r="C16" s="273"/>
      <c r="D16" s="273"/>
      <c r="E16" s="274"/>
      <c r="F16" s="299" t="s">
        <v>441</v>
      </c>
      <c r="G16" s="273"/>
      <c r="H16" s="273"/>
      <c r="I16" s="273"/>
      <c r="J16" s="274"/>
    </row>
    <row r="17" spans="1:10">
      <c r="A17" s="300" t="s">
        <v>289</v>
      </c>
      <c r="B17" s="301"/>
      <c r="C17" s="301"/>
      <c r="D17" s="301"/>
      <c r="E17" s="302"/>
      <c r="F17" s="303" t="s">
        <v>293</v>
      </c>
      <c r="G17" s="301"/>
      <c r="H17" s="301"/>
      <c r="I17" s="301"/>
      <c r="J17" s="302"/>
    </row>
    <row r="18" spans="1:10" ht="27" customHeight="1" thickBot="1">
      <c r="A18" s="293" t="s">
        <v>411</v>
      </c>
      <c r="B18" s="294"/>
      <c r="C18" s="294"/>
      <c r="D18" s="294"/>
      <c r="E18" s="295"/>
      <c r="F18" s="304" t="s">
        <v>442</v>
      </c>
      <c r="G18" s="294"/>
      <c r="H18" s="294"/>
      <c r="I18" s="294"/>
      <c r="J18" s="295"/>
    </row>
    <row r="19" spans="1:10" ht="13.5" thickTop="1">
      <c r="A19" s="314" t="s">
        <v>265</v>
      </c>
      <c r="B19" s="315"/>
      <c r="C19" s="315"/>
      <c r="D19" s="315"/>
      <c r="E19" s="315"/>
      <c r="F19" s="315"/>
      <c r="G19" s="315"/>
      <c r="H19" s="315"/>
      <c r="I19" s="315"/>
      <c r="J19" s="316"/>
    </row>
    <row r="20" spans="1:10">
      <c r="A20" s="317"/>
      <c r="B20" s="318"/>
      <c r="C20" s="318"/>
      <c r="D20" s="318"/>
      <c r="E20" s="318"/>
      <c r="F20" s="318"/>
      <c r="G20" s="318"/>
      <c r="H20" s="318"/>
      <c r="I20" s="318"/>
      <c r="J20" s="319"/>
    </row>
    <row r="21" spans="1:10">
      <c r="A21" s="305" t="s">
        <v>264</v>
      </c>
      <c r="B21" s="306"/>
      <c r="C21" s="306"/>
      <c r="D21" s="306"/>
      <c r="E21" s="306"/>
      <c r="F21" s="306"/>
      <c r="G21" s="306"/>
      <c r="H21" s="306"/>
      <c r="I21" s="306"/>
      <c r="J21" s="307"/>
    </row>
    <row r="22" spans="1:10">
      <c r="A22" s="308"/>
      <c r="B22" s="309"/>
      <c r="C22" s="309"/>
      <c r="D22" s="309"/>
      <c r="E22" s="309"/>
      <c r="F22" s="309"/>
      <c r="G22" s="309"/>
      <c r="H22" s="309"/>
      <c r="I22" s="309"/>
      <c r="J22" s="310"/>
    </row>
    <row r="23" spans="1:10">
      <c r="A23" s="308"/>
      <c r="B23" s="309"/>
      <c r="C23" s="309"/>
      <c r="D23" s="309"/>
      <c r="E23" s="309"/>
      <c r="F23" s="309"/>
      <c r="G23" s="309"/>
      <c r="H23" s="309"/>
      <c r="I23" s="309"/>
      <c r="J23" s="310"/>
    </row>
    <row r="24" spans="1:10">
      <c r="A24" s="311"/>
      <c r="B24" s="312"/>
      <c r="C24" s="312"/>
      <c r="D24" s="312"/>
      <c r="E24" s="312"/>
      <c r="F24" s="312"/>
      <c r="G24" s="312"/>
      <c r="H24" s="312"/>
      <c r="I24" s="312"/>
      <c r="J24" s="313"/>
    </row>
    <row r="25" spans="1:10">
      <c r="A25" s="300" t="s">
        <v>294</v>
      </c>
      <c r="B25" s="301"/>
      <c r="C25" s="301"/>
      <c r="D25" s="301"/>
      <c r="E25" s="301"/>
      <c r="F25" s="320" t="s">
        <v>296</v>
      </c>
      <c r="G25" s="301"/>
      <c r="H25" s="301"/>
      <c r="I25" s="301"/>
      <c r="J25" s="302"/>
    </row>
    <row r="26" spans="1:10" ht="25.5" customHeight="1">
      <c r="A26" s="272" t="s">
        <v>412</v>
      </c>
      <c r="B26" s="273"/>
      <c r="C26" s="273"/>
      <c r="D26" s="273"/>
      <c r="E26" s="273"/>
      <c r="F26" s="321"/>
      <c r="G26" s="322"/>
      <c r="H26" s="322"/>
      <c r="I26" s="322"/>
      <c r="J26" s="323"/>
    </row>
    <row r="27" spans="1:10">
      <c r="A27" s="286" t="s">
        <v>295</v>
      </c>
      <c r="B27" s="287"/>
      <c r="C27" s="287"/>
      <c r="D27" s="287"/>
      <c r="E27" s="287"/>
      <c r="F27" s="320" t="s">
        <v>260</v>
      </c>
      <c r="G27" s="301"/>
      <c r="H27" s="301"/>
      <c r="I27" s="301"/>
      <c r="J27" s="302"/>
    </row>
    <row r="28" spans="1:10" ht="27.75" customHeight="1" thickBot="1">
      <c r="A28" s="293" t="s">
        <v>413</v>
      </c>
      <c r="B28" s="294"/>
      <c r="C28" s="294"/>
      <c r="D28" s="294"/>
      <c r="E28" s="294"/>
      <c r="F28" s="326"/>
      <c r="G28" s="327"/>
      <c r="H28" s="327"/>
      <c r="I28" s="327"/>
      <c r="J28" s="328"/>
    </row>
    <row r="29" spans="1:10" ht="13.5" thickTop="1">
      <c r="A29" s="314"/>
      <c r="B29" s="315"/>
      <c r="C29" s="315"/>
      <c r="D29" s="315"/>
      <c r="E29" s="315"/>
      <c r="F29" s="315"/>
      <c r="G29" s="315"/>
      <c r="H29" s="315"/>
      <c r="I29" s="315"/>
      <c r="J29" s="316"/>
    </row>
    <row r="30" spans="1:10" ht="13.5" thickBot="1">
      <c r="A30" s="317"/>
      <c r="B30" s="318"/>
      <c r="C30" s="318"/>
      <c r="D30" s="318"/>
      <c r="E30" s="318"/>
      <c r="F30" s="318"/>
      <c r="G30" s="318"/>
      <c r="H30" s="318"/>
      <c r="I30" s="318"/>
      <c r="J30" s="319"/>
    </row>
    <row r="31" spans="1:10" ht="13.5" thickTop="1">
      <c r="A31" s="329" t="s">
        <v>261</v>
      </c>
      <c r="B31" s="330"/>
      <c r="C31" s="330"/>
      <c r="D31" s="330"/>
      <c r="E31" s="330"/>
      <c r="F31" s="330"/>
      <c r="G31" s="330"/>
      <c r="H31" s="330"/>
      <c r="I31" s="330"/>
      <c r="J31" s="331"/>
    </row>
    <row r="32" spans="1:10">
      <c r="A32" s="332"/>
      <c r="B32" s="333"/>
      <c r="C32" s="333"/>
      <c r="D32" s="333"/>
      <c r="E32" s="333"/>
      <c r="F32" s="333"/>
      <c r="G32" s="333"/>
      <c r="H32" s="333"/>
      <c r="I32" s="333"/>
      <c r="J32" s="334"/>
    </row>
    <row r="33" spans="1:10" ht="13.5" thickBot="1">
      <c r="A33" s="335"/>
      <c r="B33" s="336"/>
      <c r="C33" s="336"/>
      <c r="D33" s="336"/>
      <c r="E33" s="336"/>
      <c r="F33" s="336"/>
      <c r="G33" s="336"/>
      <c r="H33" s="336"/>
      <c r="I33" s="336"/>
      <c r="J33" s="337"/>
    </row>
    <row r="34" spans="1:10" ht="14.25" thickTop="1" thickBot="1">
      <c r="A34" s="94"/>
      <c r="B34" s="95"/>
      <c r="C34" s="95"/>
      <c r="D34" s="95"/>
      <c r="E34" s="95"/>
      <c r="F34" s="95"/>
      <c r="G34" s="95"/>
      <c r="H34" s="95"/>
      <c r="I34" s="95"/>
      <c r="J34" s="96"/>
    </row>
    <row r="35" spans="1:10" ht="13.5" thickTop="1">
      <c r="A35" s="314" t="s">
        <v>262</v>
      </c>
      <c r="B35" s="315"/>
      <c r="C35" s="315"/>
      <c r="D35" s="315"/>
      <c r="E35" s="315"/>
      <c r="F35" s="315"/>
      <c r="G35" s="315"/>
      <c r="H35" s="315"/>
      <c r="I35" s="315"/>
      <c r="J35" s="316"/>
    </row>
    <row r="36" spans="1:10" ht="13.5" thickBot="1">
      <c r="A36" s="317"/>
      <c r="B36" s="318"/>
      <c r="C36" s="318"/>
      <c r="D36" s="318"/>
      <c r="E36" s="318"/>
      <c r="F36" s="318"/>
      <c r="G36" s="318"/>
      <c r="H36" s="318"/>
      <c r="I36" s="318"/>
      <c r="J36" s="319"/>
    </row>
    <row r="37" spans="1:10" s="97" customFormat="1">
      <c r="A37" s="338" t="s">
        <v>297</v>
      </c>
      <c r="B37" s="339"/>
      <c r="C37" s="339"/>
      <c r="D37" s="339"/>
      <c r="E37" s="339"/>
      <c r="F37" s="340"/>
      <c r="G37" s="340"/>
      <c r="H37" s="340"/>
      <c r="I37" s="340"/>
      <c r="J37" s="341"/>
    </row>
    <row r="38" spans="1:10" ht="15">
      <c r="A38" s="98"/>
      <c r="B38" s="98"/>
      <c r="C38" s="98"/>
      <c r="D38" s="98"/>
      <c r="E38" s="98"/>
      <c r="F38" s="98"/>
      <c r="G38" s="98"/>
      <c r="H38" s="98"/>
      <c r="I38" s="98"/>
      <c r="J38" s="98"/>
    </row>
    <row r="39" spans="1:10" ht="13.5">
      <c r="A39" s="324" t="s">
        <v>263</v>
      </c>
      <c r="B39" s="325"/>
      <c r="C39" s="325"/>
      <c r="D39" s="325"/>
      <c r="E39" s="325"/>
      <c r="F39" s="325"/>
      <c r="G39" s="325"/>
      <c r="H39" s="325"/>
      <c r="I39" s="325"/>
      <c r="J39" s="325"/>
    </row>
    <row r="40" spans="1:10" s="100" customFormat="1"/>
    <row r="41" spans="1:10" hidden="1">
      <c r="A41" s="93" t="s">
        <v>34</v>
      </c>
    </row>
  </sheetData>
  <sheetProtection password="CC52" sheet="1" objects="1" scenarios="1" selectLockedCells="1"/>
  <mergeCells count="47">
    <mergeCell ref="A27:E27"/>
    <mergeCell ref="F27:J27"/>
    <mergeCell ref="A39:J39"/>
    <mergeCell ref="A28:E28"/>
    <mergeCell ref="F28:J28"/>
    <mergeCell ref="A29:J30"/>
    <mergeCell ref="A31:J33"/>
    <mergeCell ref="A35:J36"/>
    <mergeCell ref="A37:E37"/>
    <mergeCell ref="F37:J37"/>
    <mergeCell ref="A21:J24"/>
    <mergeCell ref="A19:J20"/>
    <mergeCell ref="A25:E25"/>
    <mergeCell ref="F25:J25"/>
    <mergeCell ref="A26:E26"/>
    <mergeCell ref="F26:J26"/>
    <mergeCell ref="A16:E16"/>
    <mergeCell ref="F16:J16"/>
    <mergeCell ref="A17:E17"/>
    <mergeCell ref="F17:J17"/>
    <mergeCell ref="A18:E18"/>
    <mergeCell ref="F18:J18"/>
    <mergeCell ref="A13:E13"/>
    <mergeCell ref="F13:J13"/>
    <mergeCell ref="A14:E14"/>
    <mergeCell ref="F14:J14"/>
    <mergeCell ref="A15:E15"/>
    <mergeCell ref="F15:J15"/>
    <mergeCell ref="A10:E10"/>
    <mergeCell ref="F10:J10"/>
    <mergeCell ref="A11:E11"/>
    <mergeCell ref="F11:J11"/>
    <mergeCell ref="A12:E12"/>
    <mergeCell ref="F12:J12"/>
    <mergeCell ref="A7:E7"/>
    <mergeCell ref="F7:J7"/>
    <mergeCell ref="A8:E8"/>
    <mergeCell ref="F8:J8"/>
    <mergeCell ref="A9:E9"/>
    <mergeCell ref="F9:J9"/>
    <mergeCell ref="A6:E6"/>
    <mergeCell ref="F6:J6"/>
    <mergeCell ref="A1:J1"/>
    <mergeCell ref="A2:J2"/>
    <mergeCell ref="A3:J4"/>
    <mergeCell ref="A5:E5"/>
    <mergeCell ref="F5:J5"/>
  </mergeCells>
  <dataValidations xWindow="1011" yWindow="197"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pageMargins left="0.7" right="0.7" top="0.75" bottom="0.75" header="0.3" footer="0.3"/>
  <pageSetup scale="71" orientation="landscape" r:id="rId1"/>
  <drawing r:id="rId2"/>
</worksheet>
</file>

<file path=xl/worksheets/sheet6.xml><?xml version="1.0" encoding="utf-8"?>
<worksheet xmlns="http://schemas.openxmlformats.org/spreadsheetml/2006/main" xmlns:r="http://schemas.openxmlformats.org/officeDocument/2006/relationships">
  <sheetPr enableFormatConditionsCalculation="0">
    <tabColor rgb="FFFFFF00"/>
    <pageSetUpPr fitToPage="1"/>
  </sheetPr>
  <dimension ref="A1:AY31"/>
  <sheetViews>
    <sheetView workbookViewId="0">
      <selection activeCell="B16" sqref="B16"/>
    </sheetView>
  </sheetViews>
  <sheetFormatPr defaultColWidth="0" defaultRowHeight="12.75" zeroHeight="1"/>
  <cols>
    <col min="1" max="1" width="17.42578125" style="13" customWidth="1"/>
    <col min="2" max="2" width="15.7109375" style="13" customWidth="1"/>
    <col min="3" max="3" width="13.85546875" style="13" customWidth="1"/>
    <col min="4" max="10" width="15.7109375" style="13" customWidth="1"/>
    <col min="11" max="11" width="3" style="107" hidden="1" customWidth="1"/>
    <col min="12" max="51" width="4.7109375" style="13" hidden="1" customWidth="1"/>
    <col min="52" max="16384" width="8.85546875" style="13" hidden="1"/>
  </cols>
  <sheetData>
    <row r="1" spans="1:33">
      <c r="A1" s="163" t="s">
        <v>281</v>
      </c>
      <c r="B1" s="164"/>
      <c r="C1" s="164"/>
      <c r="D1" s="164"/>
      <c r="E1" s="164"/>
      <c r="F1" s="164"/>
      <c r="G1" s="164"/>
      <c r="H1" s="164"/>
      <c r="I1" s="164"/>
      <c r="J1" s="165"/>
    </row>
    <row r="2" spans="1:33">
      <c r="A2" s="166"/>
      <c r="B2" s="167"/>
      <c r="C2" s="167"/>
      <c r="D2" s="167"/>
      <c r="E2" s="167"/>
      <c r="F2" s="167"/>
      <c r="G2" s="167"/>
      <c r="H2" s="167"/>
      <c r="I2" s="167"/>
      <c r="J2" s="168"/>
    </row>
    <row r="3" spans="1:33">
      <c r="A3" s="347" t="s">
        <v>92</v>
      </c>
      <c r="B3" s="348"/>
      <c r="C3" s="348"/>
      <c r="D3" s="348"/>
      <c r="E3" s="348"/>
      <c r="F3" s="348"/>
      <c r="G3" s="348"/>
      <c r="H3" s="348"/>
      <c r="I3" s="348"/>
      <c r="J3" s="349"/>
    </row>
    <row r="4" spans="1:33">
      <c r="A4" s="350"/>
      <c r="B4" s="351"/>
      <c r="C4" s="351"/>
      <c r="D4" s="351"/>
      <c r="E4" s="351"/>
      <c r="F4" s="351"/>
      <c r="G4" s="351"/>
      <c r="H4" s="351"/>
      <c r="I4" s="351"/>
      <c r="J4" s="352"/>
    </row>
    <row r="5" spans="1:33">
      <c r="A5" s="90"/>
      <c r="B5" s="89"/>
      <c r="C5" s="89"/>
      <c r="D5" s="89"/>
      <c r="E5" s="89"/>
      <c r="F5" s="89"/>
      <c r="G5" s="89"/>
      <c r="H5" s="89"/>
      <c r="I5" s="89"/>
      <c r="J5" s="88"/>
    </row>
    <row r="6" spans="1:33" ht="18.75" customHeight="1">
      <c r="A6" s="81"/>
      <c r="B6" s="87"/>
      <c r="C6" s="103"/>
      <c r="D6" s="158" t="s">
        <v>283</v>
      </c>
      <c r="E6" s="158"/>
      <c r="F6" s="158"/>
      <c r="G6" s="158"/>
      <c r="H6" s="158"/>
      <c r="I6" s="158"/>
      <c r="J6" s="159"/>
    </row>
    <row r="7" spans="1:33" ht="12.75" customHeight="1">
      <c r="A7" s="81"/>
      <c r="B7" s="103"/>
      <c r="C7" s="103"/>
      <c r="D7" s="158"/>
      <c r="E7" s="158"/>
      <c r="F7" s="158"/>
      <c r="G7" s="158"/>
      <c r="H7" s="158"/>
      <c r="I7" s="158"/>
      <c r="J7" s="159"/>
    </row>
    <row r="8" spans="1:33" ht="12.75" customHeight="1">
      <c r="A8" s="81"/>
      <c r="B8" s="103"/>
      <c r="C8" s="103"/>
      <c r="D8" s="103"/>
      <c r="E8" s="103"/>
      <c r="F8" s="103"/>
      <c r="G8" s="103"/>
      <c r="H8" s="103"/>
      <c r="I8" s="103"/>
      <c r="J8" s="104"/>
    </row>
    <row r="9" spans="1:33" ht="13.5" thickBot="1">
      <c r="A9" s="81"/>
      <c r="B9" s="22"/>
      <c r="C9" s="22"/>
      <c r="D9" s="22"/>
      <c r="E9" s="22"/>
      <c r="F9" s="22"/>
      <c r="G9" s="22"/>
      <c r="H9" s="22"/>
      <c r="I9" s="22"/>
      <c r="J9" s="23"/>
      <c r="AG9" s="149" t="s">
        <v>34</v>
      </c>
    </row>
    <row r="10" spans="1:33" ht="13.5" customHeight="1" thickBot="1">
      <c r="A10" s="91" t="s">
        <v>93</v>
      </c>
      <c r="B10" s="63" t="s">
        <v>34</v>
      </c>
      <c r="C10" s="105"/>
      <c r="D10" s="342" t="s">
        <v>298</v>
      </c>
      <c r="E10" s="345"/>
      <c r="F10" s="345"/>
      <c r="G10" s="345"/>
      <c r="H10" s="345"/>
      <c r="I10" s="345"/>
      <c r="J10" s="346"/>
      <c r="AG10" s="149"/>
    </row>
    <row r="11" spans="1:33" ht="13.5" customHeight="1">
      <c r="A11" s="91"/>
      <c r="B11" s="150"/>
      <c r="C11" s="105"/>
      <c r="D11" s="345"/>
      <c r="E11" s="345"/>
      <c r="F11" s="345"/>
      <c r="G11" s="345"/>
      <c r="H11" s="345"/>
      <c r="I11" s="345"/>
      <c r="J11" s="346"/>
      <c r="AG11" s="151"/>
    </row>
    <row r="12" spans="1:33" ht="13.5" thickBot="1">
      <c r="A12" s="91"/>
      <c r="B12" s="82"/>
      <c r="C12" s="105"/>
      <c r="D12" s="101"/>
      <c r="E12" s="101"/>
      <c r="F12" s="101"/>
      <c r="G12" s="101"/>
      <c r="H12" s="101"/>
      <c r="I12" s="101"/>
      <c r="J12" s="102"/>
    </row>
    <row r="13" spans="1:33" ht="12.75" customHeight="1" thickBot="1">
      <c r="A13" s="91" t="s">
        <v>94</v>
      </c>
      <c r="B13" s="62" t="s">
        <v>34</v>
      </c>
      <c r="C13" s="105"/>
      <c r="D13" s="196" t="s">
        <v>282</v>
      </c>
      <c r="E13" s="196"/>
      <c r="F13" s="196"/>
      <c r="G13" s="196"/>
      <c r="H13" s="196"/>
      <c r="I13" s="196"/>
      <c r="J13" s="353"/>
    </row>
    <row r="14" spans="1:33" ht="12.75" customHeight="1">
      <c r="A14" s="91"/>
      <c r="B14" s="29"/>
      <c r="C14" s="105"/>
      <c r="D14" s="196"/>
      <c r="E14" s="196"/>
      <c r="F14" s="196"/>
      <c r="G14" s="196"/>
      <c r="H14" s="196"/>
      <c r="I14" s="196"/>
      <c r="J14" s="353"/>
    </row>
    <row r="15" spans="1:33" ht="13.5" thickBot="1">
      <c r="A15" s="91"/>
      <c r="B15" s="82"/>
      <c r="C15" s="105"/>
      <c r="D15" s="105"/>
      <c r="E15" s="105"/>
      <c r="F15" s="105"/>
      <c r="G15" s="105"/>
      <c r="H15" s="105"/>
      <c r="I15" s="105"/>
      <c r="J15" s="83"/>
    </row>
    <row r="16" spans="1:33" ht="13.5" thickBot="1">
      <c r="A16" s="91" t="s">
        <v>96</v>
      </c>
      <c r="B16" s="62" t="s">
        <v>34</v>
      </c>
      <c r="C16" s="105"/>
      <c r="D16" s="342" t="s">
        <v>284</v>
      </c>
      <c r="E16" s="343"/>
      <c r="F16" s="343"/>
      <c r="G16" s="343"/>
      <c r="H16" s="343"/>
      <c r="I16" s="343"/>
      <c r="J16" s="344"/>
    </row>
    <row r="17" spans="1:10" ht="12.75" hidden="1" customHeight="1">
      <c r="A17" s="91"/>
      <c r="B17" s="29"/>
      <c r="C17" s="105"/>
      <c r="D17" s="343"/>
      <c r="E17" s="343"/>
      <c r="F17" s="343"/>
      <c r="G17" s="343"/>
      <c r="H17" s="343"/>
      <c r="I17" s="343"/>
      <c r="J17" s="344"/>
    </row>
    <row r="18" spans="1:10" ht="12.75" customHeight="1">
      <c r="A18" s="91"/>
      <c r="B18" s="29"/>
      <c r="C18" s="105"/>
      <c r="D18" s="343"/>
      <c r="E18" s="343"/>
      <c r="F18" s="343"/>
      <c r="G18" s="343"/>
      <c r="H18" s="343"/>
      <c r="I18" s="343"/>
      <c r="J18" s="344"/>
    </row>
    <row r="19" spans="1:10" ht="12.75" customHeight="1">
      <c r="A19" s="91"/>
      <c r="B19" s="29"/>
      <c r="C19" s="105"/>
      <c r="D19" s="343"/>
      <c r="E19" s="343"/>
      <c r="F19" s="343"/>
      <c r="G19" s="343"/>
      <c r="H19" s="343"/>
      <c r="I19" s="343"/>
      <c r="J19" s="344"/>
    </row>
    <row r="20" spans="1:10">
      <c r="A20" s="84"/>
      <c r="B20" s="85"/>
      <c r="C20" s="85"/>
      <c r="D20" s="85"/>
      <c r="E20" s="85"/>
      <c r="F20" s="85"/>
      <c r="G20" s="85"/>
      <c r="H20" s="85"/>
      <c r="I20" s="85"/>
      <c r="J20" s="86"/>
    </row>
    <row r="21" spans="1:10" s="107" customFormat="1" hidden="1">
      <c r="A21" s="106"/>
    </row>
    <row r="22" spans="1:10" hidden="1"/>
    <row r="23" spans="1:10" hidden="1"/>
    <row r="24" spans="1:10" hidden="1"/>
    <row r="25" spans="1:10" hidden="1"/>
    <row r="26" spans="1:10" hidden="1"/>
    <row r="27" spans="1:10" hidden="1"/>
    <row r="28" spans="1:10" hidden="1">
      <c r="A28" s="46"/>
    </row>
    <row r="29" spans="1:10" hidden="1"/>
    <row r="30" spans="1:10" hidden="1">
      <c r="A30" s="47"/>
    </row>
    <row r="31" spans="1:10" hidden="1">
      <c r="A31" s="48"/>
    </row>
  </sheetData>
  <sheetProtection password="CC52" sheet="1" objects="1" scenarios="1" selectLockedCells="1"/>
  <mergeCells count="6">
    <mergeCell ref="D16:J19"/>
    <mergeCell ref="D6:J7"/>
    <mergeCell ref="D10:J11"/>
    <mergeCell ref="A1:J2"/>
    <mergeCell ref="A3:J4"/>
    <mergeCell ref="D13:J14"/>
  </mergeCells>
  <phoneticPr fontId="31" type="noConversion"/>
  <dataValidations count="1">
    <dataValidation type="list" allowBlank="1" showInputMessage="1" showErrorMessage="1" sqref="B16 B13 B10:B11">
      <formula1>$AG$9:$AG$10</formula1>
    </dataValidation>
  </dataValidations>
  <pageMargins left="0.75" right="0.75" top="1" bottom="1" header="0.5" footer="0.5"/>
  <pageSetup scale="62" orientation="portrait" r:id="rId1"/>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rgb="FFFFC000"/>
    <pageSetUpPr fitToPage="1"/>
  </sheetPr>
  <dimension ref="A1:J199"/>
  <sheetViews>
    <sheetView workbookViewId="0">
      <selection activeCell="A178" sqref="A178:J199"/>
    </sheetView>
  </sheetViews>
  <sheetFormatPr defaultColWidth="8.85546875" defaultRowHeight="12.75"/>
  <cols>
    <col min="1" max="10" width="15.7109375" style="3" customWidth="1"/>
    <col min="11" max="51" width="4.7109375" style="3" customWidth="1"/>
    <col min="52" max="16384" width="8.85546875" style="3"/>
  </cols>
  <sheetData>
    <row r="1" spans="1:10" ht="15" customHeight="1">
      <c r="A1" s="235" t="s">
        <v>49</v>
      </c>
      <c r="B1" s="235"/>
      <c r="C1" s="235"/>
      <c r="D1" s="235"/>
      <c r="E1" s="235"/>
      <c r="F1" s="235"/>
      <c r="G1" s="235"/>
      <c r="H1" s="235"/>
      <c r="I1" s="235"/>
      <c r="J1" s="235"/>
    </row>
    <row r="2" spans="1:10" ht="15" customHeight="1">
      <c r="A2" s="235"/>
      <c r="B2" s="235"/>
      <c r="C2" s="235"/>
      <c r="D2" s="235"/>
      <c r="E2" s="235"/>
      <c r="F2" s="235"/>
      <c r="G2" s="235"/>
      <c r="H2" s="235"/>
      <c r="I2" s="235"/>
      <c r="J2" s="235"/>
    </row>
    <row r="3" spans="1:10" ht="15" customHeight="1">
      <c r="A3" s="354" t="s">
        <v>159</v>
      </c>
      <c r="B3" s="354"/>
      <c r="C3" s="354"/>
      <c r="D3" s="354"/>
      <c r="E3" s="354"/>
      <c r="F3" s="354"/>
      <c r="G3" s="354"/>
      <c r="H3" s="354"/>
      <c r="I3" s="354"/>
      <c r="J3" s="354"/>
    </row>
    <row r="4" spans="1:10" ht="15" customHeight="1">
      <c r="A4" s="354"/>
      <c r="B4" s="354"/>
      <c r="C4" s="354"/>
      <c r="D4" s="354"/>
      <c r="E4" s="354"/>
      <c r="F4" s="354"/>
      <c r="G4" s="354"/>
      <c r="H4" s="354"/>
      <c r="I4" s="354"/>
      <c r="J4" s="354"/>
    </row>
    <row r="5" spans="1:10" ht="15" customHeight="1">
      <c r="A5" s="354"/>
      <c r="B5" s="354"/>
      <c r="C5" s="354"/>
      <c r="D5" s="354"/>
      <c r="E5" s="354"/>
      <c r="F5" s="354"/>
      <c r="G5" s="354"/>
      <c r="H5" s="354"/>
      <c r="I5" s="354"/>
      <c r="J5" s="354"/>
    </row>
    <row r="6" spans="1:10" ht="15" customHeight="1">
      <c r="A6" s="354"/>
      <c r="B6" s="354"/>
      <c r="C6" s="354"/>
      <c r="D6" s="354"/>
      <c r="E6" s="354"/>
      <c r="F6" s="354"/>
      <c r="G6" s="354"/>
      <c r="H6" s="354"/>
      <c r="I6" s="354"/>
      <c r="J6" s="354"/>
    </row>
    <row r="7" spans="1:10" ht="15" customHeight="1">
      <c r="A7" s="354"/>
      <c r="B7" s="354"/>
      <c r="C7" s="354"/>
      <c r="D7" s="354"/>
      <c r="E7" s="354"/>
      <c r="F7" s="354"/>
      <c r="G7" s="354"/>
      <c r="H7" s="354"/>
      <c r="I7" s="354"/>
      <c r="J7" s="354"/>
    </row>
    <row r="8" spans="1:10" ht="15" customHeight="1">
      <c r="A8" s="252"/>
      <c r="B8" s="253"/>
      <c r="C8" s="253"/>
      <c r="D8" s="253"/>
      <c r="E8" s="253"/>
      <c r="F8" s="253"/>
      <c r="G8" s="253"/>
      <c r="H8" s="253"/>
      <c r="I8" s="253"/>
      <c r="J8" s="254"/>
    </row>
    <row r="9" spans="1:10" ht="15" customHeight="1">
      <c r="A9" s="240" t="s">
        <v>119</v>
      </c>
      <c r="B9" s="241"/>
      <c r="C9" s="241"/>
      <c r="D9" s="241"/>
      <c r="E9" s="241"/>
      <c r="F9" s="241"/>
      <c r="G9" s="241"/>
      <c r="H9" s="241"/>
      <c r="I9" s="241"/>
      <c r="J9" s="242"/>
    </row>
    <row r="10" spans="1:10" ht="15" customHeight="1">
      <c r="A10" s="237" t="s">
        <v>116</v>
      </c>
      <c r="B10" s="238"/>
      <c r="C10" s="238"/>
      <c r="D10" s="238"/>
      <c r="E10" s="238"/>
      <c r="F10" s="238"/>
      <c r="G10" s="238"/>
      <c r="H10" s="238"/>
      <c r="I10" s="238"/>
      <c r="J10" s="239"/>
    </row>
    <row r="11" spans="1:10" ht="15" customHeight="1">
      <c r="A11" s="240"/>
      <c r="B11" s="241"/>
      <c r="C11" s="241"/>
      <c r="D11" s="241"/>
      <c r="E11" s="241"/>
      <c r="F11" s="241"/>
      <c r="G11" s="241"/>
      <c r="H11" s="241"/>
      <c r="I11" s="241"/>
      <c r="J11" s="242"/>
    </row>
    <row r="12" spans="1:10" ht="15" customHeight="1">
      <c r="A12" s="267" t="s">
        <v>245</v>
      </c>
      <c r="B12" s="267"/>
      <c r="C12" s="267"/>
      <c r="D12" s="267"/>
      <c r="E12" s="267"/>
      <c r="F12" s="267"/>
      <c r="G12" s="267"/>
      <c r="H12" s="267"/>
      <c r="I12" s="267"/>
      <c r="J12" s="267"/>
    </row>
    <row r="13" spans="1:10" ht="15" customHeight="1">
      <c r="A13" s="267"/>
      <c r="B13" s="267"/>
      <c r="C13" s="267"/>
      <c r="D13" s="267"/>
      <c r="E13" s="267"/>
      <c r="F13" s="267"/>
      <c r="G13" s="267"/>
      <c r="H13" s="267"/>
      <c r="I13" s="267"/>
      <c r="J13" s="267"/>
    </row>
    <row r="14" spans="1:10" ht="15" customHeight="1">
      <c r="A14" s="267"/>
      <c r="B14" s="267"/>
      <c r="C14" s="267"/>
      <c r="D14" s="267"/>
      <c r="E14" s="267"/>
      <c r="F14" s="267"/>
      <c r="G14" s="267"/>
      <c r="H14" s="267"/>
      <c r="I14" s="267"/>
      <c r="J14" s="267"/>
    </row>
    <row r="15" spans="1:10" ht="15" customHeight="1">
      <c r="A15" s="267"/>
      <c r="B15" s="267"/>
      <c r="C15" s="267"/>
      <c r="D15" s="267"/>
      <c r="E15" s="267"/>
      <c r="F15" s="267"/>
      <c r="G15" s="267"/>
      <c r="H15" s="267"/>
      <c r="I15" s="267"/>
      <c r="J15" s="267"/>
    </row>
    <row r="16" spans="1:10" ht="15" customHeight="1">
      <c r="A16" s="267"/>
      <c r="B16" s="267"/>
      <c r="C16" s="267"/>
      <c r="D16" s="267"/>
      <c r="E16" s="267"/>
      <c r="F16" s="267"/>
      <c r="G16" s="267"/>
      <c r="H16" s="267"/>
      <c r="I16" s="267"/>
      <c r="J16" s="267"/>
    </row>
    <row r="17" spans="1:10" ht="15" customHeight="1">
      <c r="A17" s="267"/>
      <c r="B17" s="267"/>
      <c r="C17" s="267"/>
      <c r="D17" s="267"/>
      <c r="E17" s="267"/>
      <c r="F17" s="267"/>
      <c r="G17" s="267"/>
      <c r="H17" s="267"/>
      <c r="I17" s="267"/>
      <c r="J17" s="267"/>
    </row>
    <row r="18" spans="1:10" ht="15" customHeight="1">
      <c r="A18" s="267"/>
      <c r="B18" s="267"/>
      <c r="C18" s="267"/>
      <c r="D18" s="267"/>
      <c r="E18" s="267"/>
      <c r="F18" s="267"/>
      <c r="G18" s="267"/>
      <c r="H18" s="267"/>
      <c r="I18" s="267"/>
      <c r="J18" s="267"/>
    </row>
    <row r="19" spans="1:10" ht="15" customHeight="1">
      <c r="A19" s="267"/>
      <c r="B19" s="267"/>
      <c r="C19" s="267"/>
      <c r="D19" s="267"/>
      <c r="E19" s="267"/>
      <c r="F19" s="267"/>
      <c r="G19" s="267"/>
      <c r="H19" s="267"/>
      <c r="I19" s="267"/>
      <c r="J19" s="267"/>
    </row>
    <row r="20" spans="1:10" ht="15" customHeight="1">
      <c r="A20" s="267"/>
      <c r="B20" s="267"/>
      <c r="C20" s="267"/>
      <c r="D20" s="267"/>
      <c r="E20" s="267"/>
      <c r="F20" s="267"/>
      <c r="G20" s="267"/>
      <c r="H20" s="267"/>
      <c r="I20" s="267"/>
      <c r="J20" s="267"/>
    </row>
    <row r="21" spans="1:10" ht="15" customHeight="1">
      <c r="A21" s="267"/>
      <c r="B21" s="267"/>
      <c r="C21" s="267"/>
      <c r="D21" s="267"/>
      <c r="E21" s="267"/>
      <c r="F21" s="267"/>
      <c r="G21" s="267"/>
      <c r="H21" s="267"/>
      <c r="I21" s="267"/>
      <c r="J21" s="267"/>
    </row>
    <row r="22" spans="1:10" ht="15" customHeight="1">
      <c r="A22" s="267"/>
      <c r="B22" s="267"/>
      <c r="C22" s="267"/>
      <c r="D22" s="267"/>
      <c r="E22" s="267"/>
      <c r="F22" s="267"/>
      <c r="G22" s="267"/>
      <c r="H22" s="267"/>
      <c r="I22" s="267"/>
      <c r="J22" s="267"/>
    </row>
    <row r="23" spans="1:10" ht="15" customHeight="1">
      <c r="A23" s="267"/>
      <c r="B23" s="267"/>
      <c r="C23" s="267"/>
      <c r="D23" s="267"/>
      <c r="E23" s="267"/>
      <c r="F23" s="267"/>
      <c r="G23" s="267"/>
      <c r="H23" s="267"/>
      <c r="I23" s="267"/>
      <c r="J23" s="267"/>
    </row>
    <row r="24" spans="1:10" ht="15" customHeight="1">
      <c r="A24" s="267"/>
      <c r="B24" s="267"/>
      <c r="C24" s="267"/>
      <c r="D24" s="267"/>
      <c r="E24" s="267"/>
      <c r="F24" s="267"/>
      <c r="G24" s="267"/>
      <c r="H24" s="267"/>
      <c r="I24" s="267"/>
      <c r="J24" s="267"/>
    </row>
    <row r="25" spans="1:10" ht="15" customHeight="1">
      <c r="A25" s="267"/>
      <c r="B25" s="267"/>
      <c r="C25" s="267"/>
      <c r="D25" s="267"/>
      <c r="E25" s="267"/>
      <c r="F25" s="267"/>
      <c r="G25" s="267"/>
      <c r="H25" s="267"/>
      <c r="I25" s="267"/>
      <c r="J25" s="267"/>
    </row>
    <row r="26" spans="1:10" ht="15" customHeight="1">
      <c r="A26" s="267"/>
      <c r="B26" s="267"/>
      <c r="C26" s="267"/>
      <c r="D26" s="267"/>
      <c r="E26" s="267"/>
      <c r="F26" s="267"/>
      <c r="G26" s="267"/>
      <c r="H26" s="267"/>
      <c r="I26" s="267"/>
      <c r="J26" s="267"/>
    </row>
    <row r="27" spans="1:10" ht="15" customHeight="1">
      <c r="A27" s="267"/>
      <c r="B27" s="267"/>
      <c r="C27" s="267"/>
      <c r="D27" s="267"/>
      <c r="E27" s="267"/>
      <c r="F27" s="267"/>
      <c r="G27" s="267"/>
      <c r="H27" s="267"/>
      <c r="I27" s="267"/>
      <c r="J27" s="267"/>
    </row>
    <row r="28" spans="1:10" ht="15" customHeight="1">
      <c r="A28" s="267"/>
      <c r="B28" s="267"/>
      <c r="C28" s="267"/>
      <c r="D28" s="267"/>
      <c r="E28" s="267"/>
      <c r="F28" s="267"/>
      <c r="G28" s="267"/>
      <c r="H28" s="267"/>
      <c r="I28" s="267"/>
      <c r="J28" s="267"/>
    </row>
    <row r="29" spans="1:10" ht="15" customHeight="1">
      <c r="A29" s="267"/>
      <c r="B29" s="267"/>
      <c r="C29" s="267"/>
      <c r="D29" s="267"/>
      <c r="E29" s="267"/>
      <c r="F29" s="267"/>
      <c r="G29" s="267"/>
      <c r="H29" s="267"/>
      <c r="I29" s="267"/>
      <c r="J29" s="267"/>
    </row>
    <row r="30" spans="1:10" ht="15" customHeight="1">
      <c r="A30" s="267"/>
      <c r="B30" s="267"/>
      <c r="C30" s="267"/>
      <c r="D30" s="267"/>
      <c r="E30" s="267"/>
      <c r="F30" s="267"/>
      <c r="G30" s="267"/>
      <c r="H30" s="267"/>
      <c r="I30" s="267"/>
      <c r="J30" s="267"/>
    </row>
    <row r="31" spans="1:10" ht="15" customHeight="1">
      <c r="A31" s="267"/>
      <c r="B31" s="267"/>
      <c r="C31" s="267"/>
      <c r="D31" s="267"/>
      <c r="E31" s="267"/>
      <c r="F31" s="267"/>
      <c r="G31" s="267"/>
      <c r="H31" s="267"/>
      <c r="I31" s="267"/>
      <c r="J31" s="267"/>
    </row>
    <row r="32" spans="1:10" ht="15" customHeight="1">
      <c r="A32" s="267"/>
      <c r="B32" s="267"/>
      <c r="C32" s="267"/>
      <c r="D32" s="267"/>
      <c r="E32" s="267"/>
      <c r="F32" s="267"/>
      <c r="G32" s="267"/>
      <c r="H32" s="267"/>
      <c r="I32" s="267"/>
      <c r="J32" s="267"/>
    </row>
    <row r="33" spans="1:10" ht="15" customHeight="1">
      <c r="A33" s="267"/>
      <c r="B33" s="267"/>
      <c r="C33" s="267"/>
      <c r="D33" s="267"/>
      <c r="E33" s="267"/>
      <c r="F33" s="267"/>
      <c r="G33" s="267"/>
      <c r="H33" s="267"/>
      <c r="I33" s="267"/>
      <c r="J33" s="267"/>
    </row>
    <row r="34" spans="1:10" ht="15" customHeight="1">
      <c r="A34" s="267"/>
      <c r="B34" s="267"/>
      <c r="C34" s="267"/>
      <c r="D34" s="267"/>
      <c r="E34" s="267"/>
      <c r="F34" s="267"/>
      <c r="G34" s="267"/>
      <c r="H34" s="267"/>
      <c r="I34" s="267"/>
      <c r="J34" s="267"/>
    </row>
    <row r="35" spans="1:10" ht="15" customHeight="1">
      <c r="A35" s="267"/>
      <c r="B35" s="267"/>
      <c r="C35" s="267"/>
      <c r="D35" s="267"/>
      <c r="E35" s="267"/>
      <c r="F35" s="267"/>
      <c r="G35" s="267"/>
      <c r="H35" s="267"/>
      <c r="I35" s="267"/>
      <c r="J35" s="267"/>
    </row>
    <row r="36" spans="1:10" ht="15" customHeight="1">
      <c r="A36" s="252"/>
      <c r="B36" s="253"/>
      <c r="C36" s="253"/>
      <c r="D36" s="253"/>
      <c r="E36" s="253"/>
      <c r="F36" s="253"/>
      <c r="G36" s="253"/>
      <c r="H36" s="253"/>
      <c r="I36" s="253"/>
      <c r="J36" s="254"/>
    </row>
    <row r="37" spans="1:10" ht="15" customHeight="1">
      <c r="A37" s="240" t="s">
        <v>120</v>
      </c>
      <c r="B37" s="241"/>
      <c r="C37" s="241"/>
      <c r="D37" s="241"/>
      <c r="E37" s="241"/>
      <c r="F37" s="241"/>
      <c r="G37" s="241"/>
      <c r="H37" s="241"/>
      <c r="I37" s="241"/>
      <c r="J37" s="242"/>
    </row>
    <row r="38" spans="1:10" ht="15" customHeight="1">
      <c r="A38" s="237" t="s">
        <v>226</v>
      </c>
      <c r="B38" s="238"/>
      <c r="C38" s="238"/>
      <c r="D38" s="238"/>
      <c r="E38" s="238"/>
      <c r="F38" s="238"/>
      <c r="G38" s="238"/>
      <c r="H38" s="238"/>
      <c r="I38" s="238"/>
      <c r="J38" s="239"/>
    </row>
    <row r="39" spans="1:10" ht="15" customHeight="1">
      <c r="A39" s="264"/>
      <c r="B39" s="265"/>
      <c r="C39" s="265"/>
      <c r="D39" s="265"/>
      <c r="E39" s="265"/>
      <c r="F39" s="265"/>
      <c r="G39" s="265"/>
      <c r="H39" s="265"/>
      <c r="I39" s="265"/>
      <c r="J39" s="266"/>
    </row>
    <row r="40" spans="1:10" ht="15" customHeight="1">
      <c r="A40" s="264"/>
      <c r="B40" s="265"/>
      <c r="C40" s="265"/>
      <c r="D40" s="265"/>
      <c r="E40" s="265"/>
      <c r="F40" s="265"/>
      <c r="G40" s="265"/>
      <c r="H40" s="265"/>
      <c r="I40" s="265"/>
      <c r="J40" s="266"/>
    </row>
    <row r="41" spans="1:10" ht="15" customHeight="1">
      <c r="A41" s="264"/>
      <c r="B41" s="265"/>
      <c r="C41" s="265"/>
      <c r="D41" s="265"/>
      <c r="E41" s="265"/>
      <c r="F41" s="265"/>
      <c r="G41" s="265"/>
      <c r="H41" s="265"/>
      <c r="I41" s="265"/>
      <c r="J41" s="266"/>
    </row>
    <row r="42" spans="1:10" ht="15" customHeight="1">
      <c r="A42" s="264"/>
      <c r="B42" s="265"/>
      <c r="C42" s="265"/>
      <c r="D42" s="265"/>
      <c r="E42" s="265"/>
      <c r="F42" s="265"/>
      <c r="G42" s="265"/>
      <c r="H42" s="265"/>
      <c r="I42" s="265"/>
      <c r="J42" s="266"/>
    </row>
    <row r="43" spans="1:10" ht="15" customHeight="1">
      <c r="A43" s="264"/>
      <c r="B43" s="265"/>
      <c r="C43" s="265"/>
      <c r="D43" s="265"/>
      <c r="E43" s="265"/>
      <c r="F43" s="265"/>
      <c r="G43" s="265"/>
      <c r="H43" s="265"/>
      <c r="I43" s="265"/>
      <c r="J43" s="266"/>
    </row>
    <row r="44" spans="1:10" ht="5.0999999999999996" customHeight="1">
      <c r="A44" s="240"/>
      <c r="B44" s="241"/>
      <c r="C44" s="241"/>
      <c r="D44" s="241"/>
      <c r="E44" s="241"/>
      <c r="F44" s="241"/>
      <c r="G44" s="241"/>
      <c r="H44" s="241"/>
      <c r="I44" s="241"/>
      <c r="J44" s="242"/>
    </row>
    <row r="45" spans="1:10" ht="15" customHeight="1">
      <c r="A45" s="355" t="s">
        <v>121</v>
      </c>
      <c r="B45" s="356"/>
      <c r="C45" s="356"/>
      <c r="D45" s="356"/>
      <c r="E45" s="356"/>
      <c r="F45" s="356"/>
      <c r="G45" s="356"/>
      <c r="H45" s="356"/>
      <c r="I45" s="356"/>
      <c r="J45" s="357"/>
    </row>
    <row r="46" spans="1:10" ht="15" customHeight="1">
      <c r="A46" s="255" t="s">
        <v>134</v>
      </c>
      <c r="B46" s="256"/>
      <c r="C46" s="256"/>
      <c r="D46" s="256"/>
      <c r="E46" s="256"/>
      <c r="F46" s="256"/>
      <c r="G46" s="256"/>
      <c r="H46" s="256"/>
      <c r="I46" s="256"/>
      <c r="J46" s="257"/>
    </row>
    <row r="47" spans="1:10" ht="15" customHeight="1">
      <c r="A47" s="258"/>
      <c r="B47" s="259"/>
      <c r="C47" s="259"/>
      <c r="D47" s="259"/>
      <c r="E47" s="259"/>
      <c r="F47" s="259"/>
      <c r="G47" s="259"/>
      <c r="H47" s="259"/>
      <c r="I47" s="259"/>
      <c r="J47" s="260"/>
    </row>
    <row r="48" spans="1:10" ht="15" customHeight="1">
      <c r="A48" s="258"/>
      <c r="B48" s="259"/>
      <c r="C48" s="259"/>
      <c r="D48" s="259"/>
      <c r="E48" s="259"/>
      <c r="F48" s="259"/>
      <c r="G48" s="259"/>
      <c r="H48" s="259"/>
      <c r="I48" s="259"/>
      <c r="J48" s="260"/>
    </row>
    <row r="49" spans="1:10" ht="15" customHeight="1">
      <c r="A49" s="258"/>
      <c r="B49" s="259"/>
      <c r="C49" s="259"/>
      <c r="D49" s="259"/>
      <c r="E49" s="259"/>
      <c r="F49" s="259"/>
      <c r="G49" s="259"/>
      <c r="H49" s="259"/>
      <c r="I49" s="259"/>
      <c r="J49" s="260"/>
    </row>
    <row r="50" spans="1:10" ht="15" customHeight="1">
      <c r="A50" s="261"/>
      <c r="B50" s="262"/>
      <c r="C50" s="262"/>
      <c r="D50" s="262"/>
      <c r="E50" s="262"/>
      <c r="F50" s="262"/>
      <c r="G50" s="262"/>
      <c r="H50" s="262"/>
      <c r="I50" s="262"/>
      <c r="J50" s="263"/>
    </row>
    <row r="51" spans="1:10" ht="15" customHeight="1">
      <c r="A51" s="267" t="s">
        <v>246</v>
      </c>
      <c r="B51" s="267"/>
      <c r="C51" s="267"/>
      <c r="D51" s="267"/>
      <c r="E51" s="267"/>
      <c r="F51" s="267"/>
      <c r="G51" s="267"/>
      <c r="H51" s="267"/>
      <c r="I51" s="267"/>
      <c r="J51" s="267"/>
    </row>
    <row r="52" spans="1:10" ht="15" customHeight="1">
      <c r="A52" s="267"/>
      <c r="B52" s="267"/>
      <c r="C52" s="267"/>
      <c r="D52" s="267"/>
      <c r="E52" s="267"/>
      <c r="F52" s="267"/>
      <c r="G52" s="267"/>
      <c r="H52" s="267"/>
      <c r="I52" s="267"/>
      <c r="J52" s="267"/>
    </row>
    <row r="53" spans="1:10" ht="15" customHeight="1">
      <c r="A53" s="267"/>
      <c r="B53" s="267"/>
      <c r="C53" s="267"/>
      <c r="D53" s="267"/>
      <c r="E53" s="267"/>
      <c r="F53" s="267"/>
      <c r="G53" s="267"/>
      <c r="H53" s="267"/>
      <c r="I53" s="267"/>
      <c r="J53" s="267"/>
    </row>
    <row r="54" spans="1:10" ht="15" customHeight="1">
      <c r="A54" s="267"/>
      <c r="B54" s="267"/>
      <c r="C54" s="267"/>
      <c r="D54" s="267"/>
      <c r="E54" s="267"/>
      <c r="F54" s="267"/>
      <c r="G54" s="267"/>
      <c r="H54" s="267"/>
      <c r="I54" s="267"/>
      <c r="J54" s="267"/>
    </row>
    <row r="55" spans="1:10" ht="15" customHeight="1">
      <c r="A55" s="267"/>
      <c r="B55" s="267"/>
      <c r="C55" s="267"/>
      <c r="D55" s="267"/>
      <c r="E55" s="267"/>
      <c r="F55" s="267"/>
      <c r="G55" s="267"/>
      <c r="H55" s="267"/>
      <c r="I55" s="267"/>
      <c r="J55" s="267"/>
    </row>
    <row r="56" spans="1:10" ht="15" customHeight="1">
      <c r="A56" s="267"/>
      <c r="B56" s="267"/>
      <c r="C56" s="267"/>
      <c r="D56" s="267"/>
      <c r="E56" s="267"/>
      <c r="F56" s="267"/>
      <c r="G56" s="267"/>
      <c r="H56" s="267"/>
      <c r="I56" s="267"/>
      <c r="J56" s="267"/>
    </row>
    <row r="57" spans="1:10" ht="15" customHeight="1">
      <c r="A57" s="267"/>
      <c r="B57" s="267"/>
      <c r="C57" s="267"/>
      <c r="D57" s="267"/>
      <c r="E57" s="267"/>
      <c r="F57" s="267"/>
      <c r="G57" s="267"/>
      <c r="H57" s="267"/>
      <c r="I57" s="267"/>
      <c r="J57" s="267"/>
    </row>
    <row r="58" spans="1:10" ht="15" customHeight="1">
      <c r="A58" s="267"/>
      <c r="B58" s="267"/>
      <c r="C58" s="267"/>
      <c r="D58" s="267"/>
      <c r="E58" s="267"/>
      <c r="F58" s="267"/>
      <c r="G58" s="267"/>
      <c r="H58" s="267"/>
      <c r="I58" s="267"/>
      <c r="J58" s="267"/>
    </row>
    <row r="59" spans="1:10" ht="15" customHeight="1">
      <c r="A59" s="267"/>
      <c r="B59" s="267"/>
      <c r="C59" s="267"/>
      <c r="D59" s="267"/>
      <c r="E59" s="267"/>
      <c r="F59" s="267"/>
      <c r="G59" s="267"/>
      <c r="H59" s="267"/>
      <c r="I59" s="267"/>
      <c r="J59" s="267"/>
    </row>
    <row r="60" spans="1:10" ht="15" customHeight="1">
      <c r="A60" s="267"/>
      <c r="B60" s="267"/>
      <c r="C60" s="267"/>
      <c r="D60" s="267"/>
      <c r="E60" s="267"/>
      <c r="F60" s="267"/>
      <c r="G60" s="267"/>
      <c r="H60" s="267"/>
      <c r="I60" s="267"/>
      <c r="J60" s="267"/>
    </row>
    <row r="61" spans="1:10" ht="15" customHeight="1">
      <c r="A61" s="267"/>
      <c r="B61" s="267"/>
      <c r="C61" s="267"/>
      <c r="D61" s="267"/>
      <c r="E61" s="267"/>
      <c r="F61" s="267"/>
      <c r="G61" s="267"/>
      <c r="H61" s="267"/>
      <c r="I61" s="267"/>
      <c r="J61" s="267"/>
    </row>
    <row r="62" spans="1:10" ht="15" customHeight="1">
      <c r="A62" s="267"/>
      <c r="B62" s="267"/>
      <c r="C62" s="267"/>
      <c r="D62" s="267"/>
      <c r="E62" s="267"/>
      <c r="F62" s="267"/>
      <c r="G62" s="267"/>
      <c r="H62" s="267"/>
      <c r="I62" s="267"/>
      <c r="J62" s="267"/>
    </row>
    <row r="63" spans="1:10" ht="15" customHeight="1">
      <c r="A63" s="267"/>
      <c r="B63" s="267"/>
      <c r="C63" s="267"/>
      <c r="D63" s="267"/>
      <c r="E63" s="267"/>
      <c r="F63" s="267"/>
      <c r="G63" s="267"/>
      <c r="H63" s="267"/>
      <c r="I63" s="267"/>
      <c r="J63" s="267"/>
    </row>
    <row r="64" spans="1:10" ht="15" customHeight="1">
      <c r="A64" s="267"/>
      <c r="B64" s="267"/>
      <c r="C64" s="267"/>
      <c r="D64" s="267"/>
      <c r="E64" s="267"/>
      <c r="F64" s="267"/>
      <c r="G64" s="267"/>
      <c r="H64" s="267"/>
      <c r="I64" s="267"/>
      <c r="J64" s="267"/>
    </row>
    <row r="65" spans="1:10" ht="15" customHeight="1">
      <c r="A65" s="267"/>
      <c r="B65" s="267"/>
      <c r="C65" s="267"/>
      <c r="D65" s="267"/>
      <c r="E65" s="267"/>
      <c r="F65" s="267"/>
      <c r="G65" s="267"/>
      <c r="H65" s="267"/>
      <c r="I65" s="267"/>
      <c r="J65" s="267"/>
    </row>
    <row r="66" spans="1:10" ht="15" customHeight="1">
      <c r="A66" s="255" t="s">
        <v>135</v>
      </c>
      <c r="B66" s="256"/>
      <c r="C66" s="256"/>
      <c r="D66" s="256"/>
      <c r="E66" s="256"/>
      <c r="F66" s="256"/>
      <c r="G66" s="256"/>
      <c r="H66" s="256"/>
      <c r="I66" s="256"/>
      <c r="J66" s="257"/>
    </row>
    <row r="67" spans="1:10" ht="15" customHeight="1">
      <c r="A67" s="258"/>
      <c r="B67" s="259"/>
      <c r="C67" s="259"/>
      <c r="D67" s="259"/>
      <c r="E67" s="259"/>
      <c r="F67" s="259"/>
      <c r="G67" s="259"/>
      <c r="H67" s="259"/>
      <c r="I67" s="259"/>
      <c r="J67" s="260"/>
    </row>
    <row r="68" spans="1:10" ht="15" customHeight="1">
      <c r="A68" s="258"/>
      <c r="B68" s="259"/>
      <c r="C68" s="259"/>
      <c r="D68" s="259"/>
      <c r="E68" s="259"/>
      <c r="F68" s="259"/>
      <c r="G68" s="259"/>
      <c r="H68" s="259"/>
      <c r="I68" s="259"/>
      <c r="J68" s="260"/>
    </row>
    <row r="69" spans="1:10" ht="15" customHeight="1">
      <c r="A69" s="261"/>
      <c r="B69" s="262"/>
      <c r="C69" s="262"/>
      <c r="D69" s="262"/>
      <c r="E69" s="262"/>
      <c r="F69" s="262"/>
      <c r="G69" s="262"/>
      <c r="H69" s="262"/>
      <c r="I69" s="262"/>
      <c r="J69" s="263"/>
    </row>
    <row r="70" spans="1:10" ht="15" customHeight="1">
      <c r="A70" s="267" t="s">
        <v>248</v>
      </c>
      <c r="B70" s="267"/>
      <c r="C70" s="267"/>
      <c r="D70" s="267"/>
      <c r="E70" s="267"/>
      <c r="F70" s="267"/>
      <c r="G70" s="267"/>
      <c r="H70" s="267"/>
      <c r="I70" s="267"/>
      <c r="J70" s="267"/>
    </row>
    <row r="71" spans="1:10" ht="15" customHeight="1">
      <c r="A71" s="267"/>
      <c r="B71" s="267"/>
      <c r="C71" s="267"/>
      <c r="D71" s="267"/>
      <c r="E71" s="267"/>
      <c r="F71" s="267"/>
      <c r="G71" s="267"/>
      <c r="H71" s="267"/>
      <c r="I71" s="267"/>
      <c r="J71" s="267"/>
    </row>
    <row r="72" spans="1:10" ht="15" customHeight="1">
      <c r="A72" s="267"/>
      <c r="B72" s="267"/>
      <c r="C72" s="267"/>
      <c r="D72" s="267"/>
      <c r="E72" s="267"/>
      <c r="F72" s="267"/>
      <c r="G72" s="267"/>
      <c r="H72" s="267"/>
      <c r="I72" s="267"/>
      <c r="J72" s="267"/>
    </row>
    <row r="73" spans="1:10" ht="15" customHeight="1">
      <c r="A73" s="267"/>
      <c r="B73" s="267"/>
      <c r="C73" s="267"/>
      <c r="D73" s="267"/>
      <c r="E73" s="267"/>
      <c r="F73" s="267"/>
      <c r="G73" s="267"/>
      <c r="H73" s="267"/>
      <c r="I73" s="267"/>
      <c r="J73" s="267"/>
    </row>
    <row r="74" spans="1:10" ht="15" customHeight="1">
      <c r="A74" s="267"/>
      <c r="B74" s="267"/>
      <c r="C74" s="267"/>
      <c r="D74" s="267"/>
      <c r="E74" s="267"/>
      <c r="F74" s="267"/>
      <c r="G74" s="267"/>
      <c r="H74" s="267"/>
      <c r="I74" s="267"/>
      <c r="J74" s="267"/>
    </row>
    <row r="75" spans="1:10" ht="15" customHeight="1">
      <c r="A75" s="267"/>
      <c r="B75" s="267"/>
      <c r="C75" s="267"/>
      <c r="D75" s="267"/>
      <c r="E75" s="267"/>
      <c r="F75" s="267"/>
      <c r="G75" s="267"/>
      <c r="H75" s="267"/>
      <c r="I75" s="267"/>
      <c r="J75" s="267"/>
    </row>
    <row r="76" spans="1:10" ht="15" customHeight="1">
      <c r="A76" s="267"/>
      <c r="B76" s="267"/>
      <c r="C76" s="267"/>
      <c r="D76" s="267"/>
      <c r="E76" s="267"/>
      <c r="F76" s="267"/>
      <c r="G76" s="267"/>
      <c r="H76" s="267"/>
      <c r="I76" s="267"/>
      <c r="J76" s="267"/>
    </row>
    <row r="77" spans="1:10" ht="15" customHeight="1">
      <c r="A77" s="267"/>
      <c r="B77" s="267"/>
      <c r="C77" s="267"/>
      <c r="D77" s="267"/>
      <c r="E77" s="267"/>
      <c r="F77" s="267"/>
      <c r="G77" s="267"/>
      <c r="H77" s="267"/>
      <c r="I77" s="267"/>
      <c r="J77" s="267"/>
    </row>
    <row r="78" spans="1:10" ht="15" customHeight="1">
      <c r="A78" s="267"/>
      <c r="B78" s="267"/>
      <c r="C78" s="267"/>
      <c r="D78" s="267"/>
      <c r="E78" s="267"/>
      <c r="F78" s="267"/>
      <c r="G78" s="267"/>
      <c r="H78" s="267"/>
      <c r="I78" s="267"/>
      <c r="J78" s="267"/>
    </row>
    <row r="79" spans="1:10" ht="15" customHeight="1">
      <c r="A79" s="267"/>
      <c r="B79" s="267"/>
      <c r="C79" s="267"/>
      <c r="D79" s="267"/>
      <c r="E79" s="267"/>
      <c r="F79" s="267"/>
      <c r="G79" s="267"/>
      <c r="H79" s="267"/>
      <c r="I79" s="267"/>
      <c r="J79" s="267"/>
    </row>
    <row r="80" spans="1:10" ht="15" customHeight="1">
      <c r="A80" s="267"/>
      <c r="B80" s="267"/>
      <c r="C80" s="267"/>
      <c r="D80" s="267"/>
      <c r="E80" s="267"/>
      <c r="F80" s="267"/>
      <c r="G80" s="267"/>
      <c r="H80" s="267"/>
      <c r="I80" s="267"/>
      <c r="J80" s="267"/>
    </row>
    <row r="81" spans="1:10" ht="15" customHeight="1">
      <c r="A81" s="267"/>
      <c r="B81" s="267"/>
      <c r="C81" s="267"/>
      <c r="D81" s="267"/>
      <c r="E81" s="267"/>
      <c r="F81" s="267"/>
      <c r="G81" s="267"/>
      <c r="H81" s="267"/>
      <c r="I81" s="267"/>
      <c r="J81" s="267"/>
    </row>
    <row r="82" spans="1:10" ht="15" customHeight="1">
      <c r="A82" s="267"/>
      <c r="B82" s="267"/>
      <c r="C82" s="267"/>
      <c r="D82" s="267"/>
      <c r="E82" s="267"/>
      <c r="F82" s="267"/>
      <c r="G82" s="267"/>
      <c r="H82" s="267"/>
      <c r="I82" s="267"/>
      <c r="J82" s="267"/>
    </row>
    <row r="83" spans="1:10" ht="15" customHeight="1">
      <c r="A83" s="267"/>
      <c r="B83" s="267"/>
      <c r="C83" s="267"/>
      <c r="D83" s="267"/>
      <c r="E83" s="267"/>
      <c r="F83" s="267"/>
      <c r="G83" s="267"/>
      <c r="H83" s="267"/>
      <c r="I83" s="267"/>
      <c r="J83" s="267"/>
    </row>
    <row r="84" spans="1:10" ht="15" customHeight="1">
      <c r="A84" s="255" t="s">
        <v>126</v>
      </c>
      <c r="B84" s="256"/>
      <c r="C84" s="256"/>
      <c r="D84" s="256"/>
      <c r="E84" s="256"/>
      <c r="F84" s="256"/>
      <c r="G84" s="256"/>
      <c r="H84" s="256"/>
      <c r="I84" s="256"/>
      <c r="J84" s="257"/>
    </row>
    <row r="85" spans="1:10" ht="15" customHeight="1">
      <c r="A85" s="258"/>
      <c r="B85" s="259"/>
      <c r="C85" s="259"/>
      <c r="D85" s="259"/>
      <c r="E85" s="259"/>
      <c r="F85" s="259"/>
      <c r="G85" s="259"/>
      <c r="H85" s="259"/>
      <c r="I85" s="259"/>
      <c r="J85" s="260"/>
    </row>
    <row r="86" spans="1:10" ht="15" customHeight="1">
      <c r="A86" s="261"/>
      <c r="B86" s="262"/>
      <c r="C86" s="262"/>
      <c r="D86" s="262"/>
      <c r="E86" s="262"/>
      <c r="F86" s="262"/>
      <c r="G86" s="262"/>
      <c r="H86" s="262"/>
      <c r="I86" s="262"/>
      <c r="J86" s="263"/>
    </row>
    <row r="87" spans="1:10" ht="15" customHeight="1">
      <c r="A87" s="267" t="s">
        <v>248</v>
      </c>
      <c r="B87" s="267"/>
      <c r="C87" s="267"/>
      <c r="D87" s="267"/>
      <c r="E87" s="267"/>
      <c r="F87" s="267"/>
      <c r="G87" s="267"/>
      <c r="H87" s="267"/>
      <c r="I87" s="267"/>
      <c r="J87" s="267"/>
    </row>
    <row r="88" spans="1:10" ht="15" customHeight="1">
      <c r="A88" s="267"/>
      <c r="B88" s="267"/>
      <c r="C88" s="267"/>
      <c r="D88" s="267"/>
      <c r="E88" s="267"/>
      <c r="F88" s="267"/>
      <c r="G88" s="267"/>
      <c r="H88" s="267"/>
      <c r="I88" s="267"/>
      <c r="J88" s="267"/>
    </row>
    <row r="89" spans="1:10" ht="15" customHeight="1">
      <c r="A89" s="267"/>
      <c r="B89" s="267"/>
      <c r="C89" s="267"/>
      <c r="D89" s="267"/>
      <c r="E89" s="267"/>
      <c r="F89" s="267"/>
      <c r="G89" s="267"/>
      <c r="H89" s="267"/>
      <c r="I89" s="267"/>
      <c r="J89" s="267"/>
    </row>
    <row r="90" spans="1:10" ht="15" customHeight="1">
      <c r="A90" s="267"/>
      <c r="B90" s="267"/>
      <c r="C90" s="267"/>
      <c r="D90" s="267"/>
      <c r="E90" s="267"/>
      <c r="F90" s="267"/>
      <c r="G90" s="267"/>
      <c r="H90" s="267"/>
      <c r="I90" s="267"/>
      <c r="J90" s="267"/>
    </row>
    <row r="91" spans="1:10" ht="15" customHeight="1">
      <c r="A91" s="267"/>
      <c r="B91" s="267"/>
      <c r="C91" s="267"/>
      <c r="D91" s="267"/>
      <c r="E91" s="267"/>
      <c r="F91" s="267"/>
      <c r="G91" s="267"/>
      <c r="H91" s="267"/>
      <c r="I91" s="267"/>
      <c r="J91" s="267"/>
    </row>
    <row r="92" spans="1:10" ht="15" customHeight="1">
      <c r="A92" s="267"/>
      <c r="B92" s="267"/>
      <c r="C92" s="267"/>
      <c r="D92" s="267"/>
      <c r="E92" s="267"/>
      <c r="F92" s="267"/>
      <c r="G92" s="267"/>
      <c r="H92" s="267"/>
      <c r="I92" s="267"/>
      <c r="J92" s="267"/>
    </row>
    <row r="93" spans="1:10" ht="15" customHeight="1">
      <c r="A93" s="267"/>
      <c r="B93" s="267"/>
      <c r="C93" s="267"/>
      <c r="D93" s="267"/>
      <c r="E93" s="267"/>
      <c r="F93" s="267"/>
      <c r="G93" s="267"/>
      <c r="H93" s="267"/>
      <c r="I93" s="267"/>
      <c r="J93" s="267"/>
    </row>
    <row r="94" spans="1:10" ht="15" customHeight="1">
      <c r="A94" s="267"/>
      <c r="B94" s="267"/>
      <c r="C94" s="267"/>
      <c r="D94" s="267"/>
      <c r="E94" s="267"/>
      <c r="F94" s="267"/>
      <c r="G94" s="267"/>
      <c r="H94" s="267"/>
      <c r="I94" s="267"/>
      <c r="J94" s="267"/>
    </row>
    <row r="95" spans="1:10" ht="15" customHeight="1">
      <c r="A95" s="267"/>
      <c r="B95" s="267"/>
      <c r="C95" s="267"/>
      <c r="D95" s="267"/>
      <c r="E95" s="267"/>
      <c r="F95" s="267"/>
      <c r="G95" s="267"/>
      <c r="H95" s="267"/>
      <c r="I95" s="267"/>
      <c r="J95" s="267"/>
    </row>
    <row r="96" spans="1:10" ht="15" customHeight="1">
      <c r="A96" s="267"/>
      <c r="B96" s="267"/>
      <c r="C96" s="267"/>
      <c r="D96" s="267"/>
      <c r="E96" s="267"/>
      <c r="F96" s="267"/>
      <c r="G96" s="267"/>
      <c r="H96" s="267"/>
      <c r="I96" s="267"/>
      <c r="J96" s="267"/>
    </row>
    <row r="97" spans="1:10" ht="15" customHeight="1">
      <c r="A97" s="267"/>
      <c r="B97" s="267"/>
      <c r="C97" s="267"/>
      <c r="D97" s="267"/>
      <c r="E97" s="267"/>
      <c r="F97" s="267"/>
      <c r="G97" s="267"/>
      <c r="H97" s="267"/>
      <c r="I97" s="267"/>
      <c r="J97" s="267"/>
    </row>
    <row r="98" spans="1:10" ht="15" customHeight="1">
      <c r="A98" s="267"/>
      <c r="B98" s="267"/>
      <c r="C98" s="267"/>
      <c r="D98" s="267"/>
      <c r="E98" s="267"/>
      <c r="F98" s="267"/>
      <c r="G98" s="267"/>
      <c r="H98" s="267"/>
      <c r="I98" s="267"/>
      <c r="J98" s="267"/>
    </row>
    <row r="99" spans="1:10" ht="15" customHeight="1">
      <c r="A99" s="267"/>
      <c r="B99" s="267"/>
      <c r="C99" s="267"/>
      <c r="D99" s="267"/>
      <c r="E99" s="267"/>
      <c r="F99" s="267"/>
      <c r="G99" s="267"/>
      <c r="H99" s="267"/>
      <c r="I99" s="267"/>
      <c r="J99" s="267"/>
    </row>
    <row r="100" spans="1:10" ht="15" customHeight="1">
      <c r="A100" s="267"/>
      <c r="B100" s="267"/>
      <c r="C100" s="267"/>
      <c r="D100" s="267"/>
      <c r="E100" s="267"/>
      <c r="F100" s="267"/>
      <c r="G100" s="267"/>
      <c r="H100" s="267"/>
      <c r="I100" s="267"/>
      <c r="J100" s="267"/>
    </row>
    <row r="101" spans="1:10" ht="15" customHeight="1">
      <c r="A101" s="255" t="s">
        <v>127</v>
      </c>
      <c r="B101" s="256"/>
      <c r="C101" s="256"/>
      <c r="D101" s="256"/>
      <c r="E101" s="256"/>
      <c r="F101" s="256"/>
      <c r="G101" s="256"/>
      <c r="H101" s="256"/>
      <c r="I101" s="256"/>
      <c r="J101" s="257"/>
    </row>
    <row r="102" spans="1:10" ht="15" customHeight="1">
      <c r="A102" s="258"/>
      <c r="B102" s="259"/>
      <c r="C102" s="259"/>
      <c r="D102" s="259"/>
      <c r="E102" s="259"/>
      <c r="F102" s="259"/>
      <c r="G102" s="259"/>
      <c r="H102" s="259"/>
      <c r="I102" s="259"/>
      <c r="J102" s="260"/>
    </row>
    <row r="103" spans="1:10" ht="15" customHeight="1">
      <c r="A103" s="261"/>
      <c r="B103" s="262"/>
      <c r="C103" s="262"/>
      <c r="D103" s="262"/>
      <c r="E103" s="262"/>
      <c r="F103" s="262"/>
      <c r="G103" s="262"/>
      <c r="H103" s="262"/>
      <c r="I103" s="262"/>
      <c r="J103" s="263"/>
    </row>
    <row r="104" spans="1:10" ht="15" customHeight="1">
      <c r="A104" s="267" t="s">
        <v>248</v>
      </c>
      <c r="B104" s="267"/>
      <c r="C104" s="267"/>
      <c r="D104" s="267"/>
      <c r="E104" s="267"/>
      <c r="F104" s="267"/>
      <c r="G104" s="267"/>
      <c r="H104" s="267"/>
      <c r="I104" s="267"/>
      <c r="J104" s="267"/>
    </row>
    <row r="105" spans="1:10" ht="15" customHeight="1">
      <c r="A105" s="267"/>
      <c r="B105" s="267"/>
      <c r="C105" s="267"/>
      <c r="D105" s="267"/>
      <c r="E105" s="267"/>
      <c r="F105" s="267"/>
      <c r="G105" s="267"/>
      <c r="H105" s="267"/>
      <c r="I105" s="267"/>
      <c r="J105" s="267"/>
    </row>
    <row r="106" spans="1:10" ht="15" customHeight="1">
      <c r="A106" s="267"/>
      <c r="B106" s="267"/>
      <c r="C106" s="267"/>
      <c r="D106" s="267"/>
      <c r="E106" s="267"/>
      <c r="F106" s="267"/>
      <c r="G106" s="267"/>
      <c r="H106" s="267"/>
      <c r="I106" s="267"/>
      <c r="J106" s="267"/>
    </row>
    <row r="107" spans="1:10" ht="15" customHeight="1">
      <c r="A107" s="267"/>
      <c r="B107" s="267"/>
      <c r="C107" s="267"/>
      <c r="D107" s="267"/>
      <c r="E107" s="267"/>
      <c r="F107" s="267"/>
      <c r="G107" s="267"/>
      <c r="H107" s="267"/>
      <c r="I107" s="267"/>
      <c r="J107" s="267"/>
    </row>
    <row r="108" spans="1:10" ht="15" customHeight="1">
      <c r="A108" s="267"/>
      <c r="B108" s="267"/>
      <c r="C108" s="267"/>
      <c r="D108" s="267"/>
      <c r="E108" s="267"/>
      <c r="F108" s="267"/>
      <c r="G108" s="267"/>
      <c r="H108" s="267"/>
      <c r="I108" s="267"/>
      <c r="J108" s="267"/>
    </row>
    <row r="109" spans="1:10" ht="15" customHeight="1">
      <c r="A109" s="267"/>
      <c r="B109" s="267"/>
      <c r="C109" s="267"/>
      <c r="D109" s="267"/>
      <c r="E109" s="267"/>
      <c r="F109" s="267"/>
      <c r="G109" s="267"/>
      <c r="H109" s="267"/>
      <c r="I109" s="267"/>
      <c r="J109" s="267"/>
    </row>
    <row r="110" spans="1:10" ht="15" customHeight="1">
      <c r="A110" s="267"/>
      <c r="B110" s="267"/>
      <c r="C110" s="267"/>
      <c r="D110" s="267"/>
      <c r="E110" s="267"/>
      <c r="F110" s="267"/>
      <c r="G110" s="267"/>
      <c r="H110" s="267"/>
      <c r="I110" s="267"/>
      <c r="J110" s="267"/>
    </row>
    <row r="111" spans="1:10" ht="15" customHeight="1">
      <c r="A111" s="267"/>
      <c r="B111" s="267"/>
      <c r="C111" s="267"/>
      <c r="D111" s="267"/>
      <c r="E111" s="267"/>
      <c r="F111" s="267"/>
      <c r="G111" s="267"/>
      <c r="H111" s="267"/>
      <c r="I111" s="267"/>
      <c r="J111" s="267"/>
    </row>
    <row r="112" spans="1:10" ht="15" customHeight="1">
      <c r="A112" s="267"/>
      <c r="B112" s="267"/>
      <c r="C112" s="267"/>
      <c r="D112" s="267"/>
      <c r="E112" s="267"/>
      <c r="F112" s="267"/>
      <c r="G112" s="267"/>
      <c r="H112" s="267"/>
      <c r="I112" s="267"/>
      <c r="J112" s="267"/>
    </row>
    <row r="113" spans="1:10" ht="15" customHeight="1">
      <c r="A113" s="267"/>
      <c r="B113" s="267"/>
      <c r="C113" s="267"/>
      <c r="D113" s="267"/>
      <c r="E113" s="267"/>
      <c r="F113" s="267"/>
      <c r="G113" s="267"/>
      <c r="H113" s="267"/>
      <c r="I113" s="267"/>
      <c r="J113" s="267"/>
    </row>
    <row r="114" spans="1:10" ht="15" customHeight="1">
      <c r="A114" s="267"/>
      <c r="B114" s="267"/>
      <c r="C114" s="267"/>
      <c r="D114" s="267"/>
      <c r="E114" s="267"/>
      <c r="F114" s="267"/>
      <c r="G114" s="267"/>
      <c r="H114" s="267"/>
      <c r="I114" s="267"/>
      <c r="J114" s="267"/>
    </row>
    <row r="115" spans="1:10" ht="15" customHeight="1">
      <c r="A115" s="267"/>
      <c r="B115" s="267"/>
      <c r="C115" s="267"/>
      <c r="D115" s="267"/>
      <c r="E115" s="267"/>
      <c r="F115" s="267"/>
      <c r="G115" s="267"/>
      <c r="H115" s="267"/>
      <c r="I115" s="267"/>
      <c r="J115" s="267"/>
    </row>
    <row r="116" spans="1:10" ht="15" customHeight="1">
      <c r="A116" s="267"/>
      <c r="B116" s="267"/>
      <c r="C116" s="267"/>
      <c r="D116" s="267"/>
      <c r="E116" s="267"/>
      <c r="F116" s="267"/>
      <c r="G116" s="267"/>
      <c r="H116" s="267"/>
      <c r="I116" s="267"/>
      <c r="J116" s="267"/>
    </row>
    <row r="117" spans="1:10" ht="15" customHeight="1">
      <c r="A117" s="267"/>
      <c r="B117" s="267"/>
      <c r="C117" s="267"/>
      <c r="D117" s="267"/>
      <c r="E117" s="267"/>
      <c r="F117" s="267"/>
      <c r="G117" s="267"/>
      <c r="H117" s="267"/>
      <c r="I117" s="267"/>
      <c r="J117" s="267"/>
    </row>
    <row r="118" spans="1:10" ht="15" customHeight="1">
      <c r="A118" s="255" t="s">
        <v>139</v>
      </c>
      <c r="B118" s="256"/>
      <c r="C118" s="256"/>
      <c r="D118" s="256"/>
      <c r="E118" s="256"/>
      <c r="F118" s="256"/>
      <c r="G118" s="256"/>
      <c r="H118" s="256"/>
      <c r="I118" s="256"/>
      <c r="J118" s="257"/>
    </row>
    <row r="119" spans="1:10" ht="15" customHeight="1">
      <c r="A119" s="258"/>
      <c r="B119" s="259"/>
      <c r="C119" s="259"/>
      <c r="D119" s="259"/>
      <c r="E119" s="259"/>
      <c r="F119" s="259"/>
      <c r="G119" s="259"/>
      <c r="H119" s="259"/>
      <c r="I119" s="259"/>
      <c r="J119" s="260"/>
    </row>
    <row r="120" spans="1:10" ht="15" customHeight="1">
      <c r="A120" s="258"/>
      <c r="B120" s="259"/>
      <c r="C120" s="259"/>
      <c r="D120" s="259"/>
      <c r="E120" s="259"/>
      <c r="F120" s="259"/>
      <c r="G120" s="259"/>
      <c r="H120" s="259"/>
      <c r="I120" s="259"/>
      <c r="J120" s="260"/>
    </row>
    <row r="121" spans="1:10" ht="15" customHeight="1">
      <c r="A121" s="261"/>
      <c r="B121" s="262"/>
      <c r="C121" s="262"/>
      <c r="D121" s="262"/>
      <c r="E121" s="262"/>
      <c r="F121" s="262"/>
      <c r="G121" s="262"/>
      <c r="H121" s="262"/>
      <c r="I121" s="262"/>
      <c r="J121" s="263"/>
    </row>
    <row r="122" spans="1:10" ht="15" customHeight="1">
      <c r="A122" s="267" t="s">
        <v>248</v>
      </c>
      <c r="B122" s="267"/>
      <c r="C122" s="267"/>
      <c r="D122" s="267"/>
      <c r="E122" s="267"/>
      <c r="F122" s="267"/>
      <c r="G122" s="267"/>
      <c r="H122" s="267"/>
      <c r="I122" s="267"/>
      <c r="J122" s="267"/>
    </row>
    <row r="123" spans="1:10" ht="15" customHeight="1">
      <c r="A123" s="267"/>
      <c r="B123" s="267"/>
      <c r="C123" s="267"/>
      <c r="D123" s="267"/>
      <c r="E123" s="267"/>
      <c r="F123" s="267"/>
      <c r="G123" s="267"/>
      <c r="H123" s="267"/>
      <c r="I123" s="267"/>
      <c r="J123" s="267"/>
    </row>
    <row r="124" spans="1:10" ht="15" customHeight="1">
      <c r="A124" s="267"/>
      <c r="B124" s="267"/>
      <c r="C124" s="267"/>
      <c r="D124" s="267"/>
      <c r="E124" s="267"/>
      <c r="F124" s="267"/>
      <c r="G124" s="267"/>
      <c r="H124" s="267"/>
      <c r="I124" s="267"/>
      <c r="J124" s="267"/>
    </row>
    <row r="125" spans="1:10" ht="15" customHeight="1">
      <c r="A125" s="267"/>
      <c r="B125" s="267"/>
      <c r="C125" s="267"/>
      <c r="D125" s="267"/>
      <c r="E125" s="267"/>
      <c r="F125" s="267"/>
      <c r="G125" s="267"/>
      <c r="H125" s="267"/>
      <c r="I125" s="267"/>
      <c r="J125" s="267"/>
    </row>
    <row r="126" spans="1:10" ht="15" customHeight="1">
      <c r="A126" s="267"/>
      <c r="B126" s="267"/>
      <c r="C126" s="267"/>
      <c r="D126" s="267"/>
      <c r="E126" s="267"/>
      <c r="F126" s="267"/>
      <c r="G126" s="267"/>
      <c r="H126" s="267"/>
      <c r="I126" s="267"/>
      <c r="J126" s="267"/>
    </row>
    <row r="127" spans="1:10" ht="15" customHeight="1">
      <c r="A127" s="267"/>
      <c r="B127" s="267"/>
      <c r="C127" s="267"/>
      <c r="D127" s="267"/>
      <c r="E127" s="267"/>
      <c r="F127" s="267"/>
      <c r="G127" s="267"/>
      <c r="H127" s="267"/>
      <c r="I127" s="267"/>
      <c r="J127" s="267"/>
    </row>
    <row r="128" spans="1:10" ht="15" customHeight="1">
      <c r="A128" s="267"/>
      <c r="B128" s="267"/>
      <c r="C128" s="267"/>
      <c r="D128" s="267"/>
      <c r="E128" s="267"/>
      <c r="F128" s="267"/>
      <c r="G128" s="267"/>
      <c r="H128" s="267"/>
      <c r="I128" s="267"/>
      <c r="J128" s="267"/>
    </row>
    <row r="129" spans="1:10" ht="15" customHeight="1">
      <c r="A129" s="267"/>
      <c r="B129" s="267"/>
      <c r="C129" s="267"/>
      <c r="D129" s="267"/>
      <c r="E129" s="267"/>
      <c r="F129" s="267"/>
      <c r="G129" s="267"/>
      <c r="H129" s="267"/>
      <c r="I129" s="267"/>
      <c r="J129" s="267"/>
    </row>
    <row r="130" spans="1:10" ht="15" customHeight="1">
      <c r="A130" s="267"/>
      <c r="B130" s="267"/>
      <c r="C130" s="267"/>
      <c r="D130" s="267"/>
      <c r="E130" s="267"/>
      <c r="F130" s="267"/>
      <c r="G130" s="267"/>
      <c r="H130" s="267"/>
      <c r="I130" s="267"/>
      <c r="J130" s="267"/>
    </row>
    <row r="131" spans="1:10" ht="15" customHeight="1">
      <c r="A131" s="267"/>
      <c r="B131" s="267"/>
      <c r="C131" s="267"/>
      <c r="D131" s="267"/>
      <c r="E131" s="267"/>
      <c r="F131" s="267"/>
      <c r="G131" s="267"/>
      <c r="H131" s="267"/>
      <c r="I131" s="267"/>
      <c r="J131" s="267"/>
    </row>
    <row r="132" spans="1:10" ht="15" customHeight="1">
      <c r="A132" s="267"/>
      <c r="B132" s="267"/>
      <c r="C132" s="267"/>
      <c r="D132" s="267"/>
      <c r="E132" s="267"/>
      <c r="F132" s="267"/>
      <c r="G132" s="267"/>
      <c r="H132" s="267"/>
      <c r="I132" s="267"/>
      <c r="J132" s="267"/>
    </row>
    <row r="133" spans="1:10" ht="15" customHeight="1">
      <c r="A133" s="267"/>
      <c r="B133" s="267"/>
      <c r="C133" s="267"/>
      <c r="D133" s="267"/>
      <c r="E133" s="267"/>
      <c r="F133" s="267"/>
      <c r="G133" s="267"/>
      <c r="H133" s="267"/>
      <c r="I133" s="267"/>
      <c r="J133" s="267"/>
    </row>
    <row r="134" spans="1:10" ht="15" customHeight="1">
      <c r="A134" s="267"/>
      <c r="B134" s="267"/>
      <c r="C134" s="267"/>
      <c r="D134" s="267"/>
      <c r="E134" s="267"/>
      <c r="F134" s="267"/>
      <c r="G134" s="267"/>
      <c r="H134" s="267"/>
      <c r="I134" s="267"/>
      <c r="J134" s="267"/>
    </row>
    <row r="135" spans="1:10" ht="15" customHeight="1">
      <c r="A135" s="267"/>
      <c r="B135" s="267"/>
      <c r="C135" s="267"/>
      <c r="D135" s="267"/>
      <c r="E135" s="267"/>
      <c r="F135" s="267"/>
      <c r="G135" s="267"/>
      <c r="H135" s="267"/>
      <c r="I135" s="267"/>
      <c r="J135" s="267"/>
    </row>
    <row r="136" spans="1:10" ht="15" customHeight="1">
      <c r="A136" s="252"/>
      <c r="B136" s="253"/>
      <c r="C136" s="253"/>
      <c r="D136" s="253"/>
      <c r="E136" s="253"/>
      <c r="F136" s="253"/>
      <c r="G136" s="253"/>
      <c r="H136" s="253"/>
      <c r="I136" s="253"/>
      <c r="J136" s="254"/>
    </row>
    <row r="137" spans="1:10" ht="15" customHeight="1">
      <c r="A137" s="240" t="s">
        <v>122</v>
      </c>
      <c r="B137" s="241"/>
      <c r="C137" s="241"/>
      <c r="D137" s="241"/>
      <c r="E137" s="241"/>
      <c r="F137" s="241"/>
      <c r="G137" s="241"/>
      <c r="H137" s="241"/>
      <c r="I137" s="241"/>
      <c r="J137" s="242"/>
    </row>
    <row r="138" spans="1:10" ht="15" customHeight="1">
      <c r="A138" s="243" t="s">
        <v>140</v>
      </c>
      <c r="B138" s="244"/>
      <c r="C138" s="244"/>
      <c r="D138" s="244"/>
      <c r="E138" s="244"/>
      <c r="F138" s="244"/>
      <c r="G138" s="244"/>
      <c r="H138" s="244"/>
      <c r="I138" s="244"/>
      <c r="J138" s="245"/>
    </row>
    <row r="139" spans="1:10" ht="15" customHeight="1">
      <c r="A139" s="246"/>
      <c r="B139" s="247"/>
      <c r="C139" s="247"/>
      <c r="D139" s="247"/>
      <c r="E139" s="247"/>
      <c r="F139" s="247"/>
      <c r="G139" s="247"/>
      <c r="H139" s="247"/>
      <c r="I139" s="247"/>
      <c r="J139" s="248"/>
    </row>
    <row r="140" spans="1:10" ht="15" customHeight="1">
      <c r="A140" s="249"/>
      <c r="B140" s="250"/>
      <c r="C140" s="250"/>
      <c r="D140" s="250"/>
      <c r="E140" s="250"/>
      <c r="F140" s="250"/>
      <c r="G140" s="250"/>
      <c r="H140" s="250"/>
      <c r="I140" s="250"/>
      <c r="J140" s="251"/>
    </row>
    <row r="141" spans="1:10" ht="15" customHeight="1">
      <c r="A141" s="271" t="s">
        <v>87</v>
      </c>
      <c r="B141" s="271"/>
      <c r="C141" s="271"/>
      <c r="D141" s="271"/>
      <c r="E141" s="271"/>
      <c r="F141" s="271"/>
      <c r="G141" s="271"/>
      <c r="H141" s="271"/>
      <c r="I141" s="271"/>
      <c r="J141" s="271"/>
    </row>
    <row r="142" spans="1:10" ht="15" customHeight="1">
      <c r="A142" s="271"/>
      <c r="B142" s="271"/>
      <c r="C142" s="271"/>
      <c r="D142" s="271"/>
      <c r="E142" s="271"/>
      <c r="F142" s="271"/>
      <c r="G142" s="271"/>
      <c r="H142" s="271"/>
      <c r="I142" s="271"/>
      <c r="J142" s="271"/>
    </row>
    <row r="143" spans="1:10" ht="15" customHeight="1">
      <c r="A143" s="271" t="s">
        <v>88</v>
      </c>
      <c r="B143" s="271"/>
      <c r="C143" s="271"/>
      <c r="D143" s="271"/>
      <c r="E143" s="271"/>
      <c r="F143" s="271"/>
      <c r="G143" s="271"/>
      <c r="H143" s="271"/>
      <c r="I143" s="271"/>
      <c r="J143" s="271"/>
    </row>
    <row r="144" spans="1:10" ht="15" customHeight="1">
      <c r="A144" s="271" t="s">
        <v>89</v>
      </c>
      <c r="B144" s="271"/>
      <c r="C144" s="271"/>
      <c r="D144" s="271"/>
      <c r="E144" s="271"/>
      <c r="F144" s="271"/>
      <c r="G144" s="271"/>
      <c r="H144" s="271"/>
      <c r="I144" s="271"/>
      <c r="J144" s="271"/>
    </row>
    <row r="145" spans="1:10" ht="15" customHeight="1">
      <c r="A145" s="267" t="s">
        <v>249</v>
      </c>
      <c r="B145" s="267"/>
      <c r="C145" s="267"/>
      <c r="D145" s="267"/>
      <c r="E145" s="267"/>
      <c r="F145" s="267"/>
      <c r="G145" s="267"/>
      <c r="H145" s="267"/>
      <c r="I145" s="267"/>
      <c r="J145" s="267"/>
    </row>
    <row r="146" spans="1:10" ht="15" customHeight="1">
      <c r="A146" s="267"/>
      <c r="B146" s="267"/>
      <c r="C146" s="267"/>
      <c r="D146" s="267"/>
      <c r="E146" s="267"/>
      <c r="F146" s="267"/>
      <c r="G146" s="267"/>
      <c r="H146" s="267"/>
      <c r="I146" s="267"/>
      <c r="J146" s="267"/>
    </row>
    <row r="147" spans="1:10" ht="15" customHeight="1">
      <c r="A147" s="267"/>
      <c r="B147" s="267"/>
      <c r="C147" s="267"/>
      <c r="D147" s="267"/>
      <c r="E147" s="267"/>
      <c r="F147" s="267"/>
      <c r="G147" s="267"/>
      <c r="H147" s="267"/>
      <c r="I147" s="267"/>
      <c r="J147" s="267"/>
    </row>
    <row r="148" spans="1:10" ht="15" customHeight="1">
      <c r="A148" s="267"/>
      <c r="B148" s="267"/>
      <c r="C148" s="267"/>
      <c r="D148" s="267"/>
      <c r="E148" s="267"/>
      <c r="F148" s="267"/>
      <c r="G148" s="267"/>
      <c r="H148" s="267"/>
      <c r="I148" s="267"/>
      <c r="J148" s="267"/>
    </row>
    <row r="149" spans="1:10" ht="15" customHeight="1">
      <c r="A149" s="267"/>
      <c r="B149" s="267"/>
      <c r="C149" s="267"/>
      <c r="D149" s="267"/>
      <c r="E149" s="267"/>
      <c r="F149" s="267"/>
      <c r="G149" s="267"/>
      <c r="H149" s="267"/>
      <c r="I149" s="267"/>
      <c r="J149" s="267"/>
    </row>
    <row r="150" spans="1:10" ht="15" customHeight="1">
      <c r="A150" s="267"/>
      <c r="B150" s="267"/>
      <c r="C150" s="267"/>
      <c r="D150" s="267"/>
      <c r="E150" s="267"/>
      <c r="F150" s="267"/>
      <c r="G150" s="267"/>
      <c r="H150" s="267"/>
      <c r="I150" s="267"/>
      <c r="J150" s="267"/>
    </row>
    <row r="151" spans="1:10" ht="15" customHeight="1">
      <c r="A151" s="267"/>
      <c r="B151" s="267"/>
      <c r="C151" s="267"/>
      <c r="D151" s="267"/>
      <c r="E151" s="267"/>
      <c r="F151" s="267"/>
      <c r="G151" s="267"/>
      <c r="H151" s="267"/>
      <c r="I151" s="267"/>
      <c r="J151" s="267"/>
    </row>
    <row r="152" spans="1:10" ht="15" customHeight="1">
      <c r="A152" s="267"/>
      <c r="B152" s="267"/>
      <c r="C152" s="267"/>
      <c r="D152" s="267"/>
      <c r="E152" s="267"/>
      <c r="F152" s="267"/>
      <c r="G152" s="267"/>
      <c r="H152" s="267"/>
      <c r="I152" s="267"/>
      <c r="J152" s="267"/>
    </row>
    <row r="153" spans="1:10" ht="15" customHeight="1">
      <c r="A153" s="267"/>
      <c r="B153" s="267"/>
      <c r="C153" s="267"/>
      <c r="D153" s="267"/>
      <c r="E153" s="267"/>
      <c r="F153" s="267"/>
      <c r="G153" s="267"/>
      <c r="H153" s="267"/>
      <c r="I153" s="267"/>
      <c r="J153" s="267"/>
    </row>
    <row r="154" spans="1:10" ht="15" customHeight="1">
      <c r="A154" s="267"/>
      <c r="B154" s="267"/>
      <c r="C154" s="267"/>
      <c r="D154" s="267"/>
      <c r="E154" s="267"/>
      <c r="F154" s="267"/>
      <c r="G154" s="267"/>
      <c r="H154" s="267"/>
      <c r="I154" s="267"/>
      <c r="J154" s="267"/>
    </row>
    <row r="155" spans="1:10" ht="15" customHeight="1">
      <c r="A155" s="267"/>
      <c r="B155" s="267"/>
      <c r="C155" s="267"/>
      <c r="D155" s="267"/>
      <c r="E155" s="267"/>
      <c r="F155" s="267"/>
      <c r="G155" s="267"/>
      <c r="H155" s="267"/>
      <c r="I155" s="267"/>
      <c r="J155" s="267"/>
    </row>
    <row r="156" spans="1:10" ht="15" customHeight="1">
      <c r="A156" s="267"/>
      <c r="B156" s="267"/>
      <c r="C156" s="267"/>
      <c r="D156" s="267"/>
      <c r="E156" s="267"/>
      <c r="F156" s="267"/>
      <c r="G156" s="267"/>
      <c r="H156" s="267"/>
      <c r="I156" s="267"/>
      <c r="J156" s="267"/>
    </row>
    <row r="157" spans="1:10" ht="15" customHeight="1">
      <c r="A157" s="267"/>
      <c r="B157" s="267"/>
      <c r="C157" s="267"/>
      <c r="D157" s="267"/>
      <c r="E157" s="267"/>
      <c r="F157" s="267"/>
      <c r="G157" s="267"/>
      <c r="H157" s="267"/>
      <c r="I157" s="267"/>
      <c r="J157" s="267"/>
    </row>
    <row r="158" spans="1:10" ht="15" customHeight="1">
      <c r="A158" s="267"/>
      <c r="B158" s="267"/>
      <c r="C158" s="267"/>
      <c r="D158" s="267"/>
      <c r="E158" s="267"/>
      <c r="F158" s="267"/>
      <c r="G158" s="267"/>
      <c r="H158" s="267"/>
      <c r="I158" s="267"/>
      <c r="J158" s="267"/>
    </row>
    <row r="159" spans="1:10" ht="15" customHeight="1">
      <c r="A159" s="267"/>
      <c r="B159" s="267"/>
      <c r="C159" s="267"/>
      <c r="D159" s="267"/>
      <c r="E159" s="267"/>
      <c r="F159" s="267"/>
      <c r="G159" s="267"/>
      <c r="H159" s="267"/>
      <c r="I159" s="267"/>
      <c r="J159" s="267"/>
    </row>
    <row r="160" spans="1:10" ht="15" customHeight="1">
      <c r="A160" s="267"/>
      <c r="B160" s="267"/>
      <c r="C160" s="267"/>
      <c r="D160" s="267"/>
      <c r="E160" s="267"/>
      <c r="F160" s="267"/>
      <c r="G160" s="267"/>
      <c r="H160" s="267"/>
      <c r="I160" s="267"/>
      <c r="J160" s="267"/>
    </row>
    <row r="161" spans="1:10" ht="15" customHeight="1">
      <c r="A161" s="267"/>
      <c r="B161" s="267"/>
      <c r="C161" s="267"/>
      <c r="D161" s="267"/>
      <c r="E161" s="267"/>
      <c r="F161" s="267"/>
      <c r="G161" s="267"/>
      <c r="H161" s="267"/>
      <c r="I161" s="267"/>
      <c r="J161" s="267"/>
    </row>
    <row r="162" spans="1:10" ht="15" customHeight="1">
      <c r="A162" s="267"/>
      <c r="B162" s="267"/>
      <c r="C162" s="267"/>
      <c r="D162" s="267"/>
      <c r="E162" s="267"/>
      <c r="F162" s="267"/>
      <c r="G162" s="267"/>
      <c r="H162" s="267"/>
      <c r="I162" s="267"/>
      <c r="J162" s="267"/>
    </row>
    <row r="163" spans="1:10" ht="15" customHeight="1">
      <c r="A163" s="267"/>
      <c r="B163" s="267"/>
      <c r="C163" s="267"/>
      <c r="D163" s="267"/>
      <c r="E163" s="267"/>
      <c r="F163" s="267"/>
      <c r="G163" s="267"/>
      <c r="H163" s="267"/>
      <c r="I163" s="267"/>
      <c r="J163" s="267"/>
    </row>
    <row r="164" spans="1:10" ht="15" customHeight="1">
      <c r="A164" s="267"/>
      <c r="B164" s="267"/>
      <c r="C164" s="267"/>
      <c r="D164" s="267"/>
      <c r="E164" s="267"/>
      <c r="F164" s="267"/>
      <c r="G164" s="267"/>
      <c r="H164" s="267"/>
      <c r="I164" s="267"/>
      <c r="J164" s="267"/>
    </row>
    <row r="165" spans="1:10" ht="15" customHeight="1">
      <c r="A165" s="267"/>
      <c r="B165" s="267"/>
      <c r="C165" s="267"/>
      <c r="D165" s="267"/>
      <c r="E165" s="267"/>
      <c r="F165" s="267"/>
      <c r="G165" s="267"/>
      <c r="H165" s="267"/>
      <c r="I165" s="267"/>
      <c r="J165" s="267"/>
    </row>
    <row r="166" spans="1:10" ht="15" customHeight="1">
      <c r="A166" s="267"/>
      <c r="B166" s="267"/>
      <c r="C166" s="267"/>
      <c r="D166" s="267"/>
      <c r="E166" s="267"/>
      <c r="F166" s="267"/>
      <c r="G166" s="267"/>
      <c r="H166" s="267"/>
      <c r="I166" s="267"/>
      <c r="J166" s="267"/>
    </row>
    <row r="167" spans="1:10" ht="15" customHeight="1">
      <c r="A167" s="267"/>
      <c r="B167" s="267"/>
      <c r="C167" s="267"/>
      <c r="D167" s="267"/>
      <c r="E167" s="267"/>
      <c r="F167" s="267"/>
      <c r="G167" s="267"/>
      <c r="H167" s="267"/>
      <c r="I167" s="267"/>
      <c r="J167" s="267"/>
    </row>
    <row r="168" spans="1:10" ht="15" customHeight="1">
      <c r="A168" s="267"/>
      <c r="B168" s="267"/>
      <c r="C168" s="267"/>
      <c r="D168" s="267"/>
      <c r="E168" s="267"/>
      <c r="F168" s="267"/>
      <c r="G168" s="267"/>
      <c r="H168" s="267"/>
      <c r="I168" s="267"/>
      <c r="J168" s="267"/>
    </row>
    <row r="169" spans="1:10" ht="15" customHeight="1">
      <c r="A169" s="267"/>
      <c r="B169" s="267"/>
      <c r="C169" s="267"/>
      <c r="D169" s="267"/>
      <c r="E169" s="267"/>
      <c r="F169" s="267"/>
      <c r="G169" s="267"/>
      <c r="H169" s="267"/>
      <c r="I169" s="267"/>
      <c r="J169" s="267"/>
    </row>
    <row r="170" spans="1:10" ht="15" customHeight="1">
      <c r="A170" s="267"/>
      <c r="B170" s="267"/>
      <c r="C170" s="267"/>
      <c r="D170" s="267"/>
      <c r="E170" s="267"/>
      <c r="F170" s="267"/>
      <c r="G170" s="267"/>
      <c r="H170" s="267"/>
      <c r="I170" s="267"/>
      <c r="J170" s="267"/>
    </row>
    <row r="171" spans="1:10" ht="15" customHeight="1">
      <c r="A171" s="252"/>
      <c r="B171" s="253"/>
      <c r="C171" s="253"/>
      <c r="D171" s="253"/>
      <c r="E171" s="253"/>
      <c r="F171" s="253"/>
      <c r="G171" s="253"/>
      <c r="H171" s="253"/>
      <c r="I171" s="253"/>
      <c r="J171" s="254"/>
    </row>
    <row r="172" spans="1:10" ht="15" customHeight="1">
      <c r="A172" s="240" t="s">
        <v>240</v>
      </c>
      <c r="B172" s="241"/>
      <c r="C172" s="241"/>
      <c r="D172" s="241"/>
      <c r="E172" s="241"/>
      <c r="F172" s="241"/>
      <c r="G172" s="241"/>
      <c r="H172" s="241"/>
      <c r="I172" s="241"/>
      <c r="J172" s="242"/>
    </row>
    <row r="173" spans="1:10" ht="15" customHeight="1">
      <c r="A173" s="243" t="s">
        <v>218</v>
      </c>
      <c r="B173" s="244"/>
      <c r="C173" s="244"/>
      <c r="D173" s="244"/>
      <c r="E173" s="244"/>
      <c r="F173" s="244"/>
      <c r="G173" s="244"/>
      <c r="H173" s="244"/>
      <c r="I173" s="244"/>
      <c r="J173" s="245"/>
    </row>
    <row r="174" spans="1:10" ht="15" customHeight="1">
      <c r="A174" s="246"/>
      <c r="B174" s="247"/>
      <c r="C174" s="247"/>
      <c r="D174" s="247"/>
      <c r="E174" s="247"/>
      <c r="F174" s="247"/>
      <c r="G174" s="247"/>
      <c r="H174" s="247"/>
      <c r="I174" s="247"/>
      <c r="J174" s="248"/>
    </row>
    <row r="175" spans="1:10" ht="15" customHeight="1">
      <c r="A175" s="246"/>
      <c r="B175" s="247"/>
      <c r="C175" s="247"/>
      <c r="D175" s="247"/>
      <c r="E175" s="247"/>
      <c r="F175" s="247"/>
      <c r="G175" s="247"/>
      <c r="H175" s="247"/>
      <c r="I175" s="247"/>
      <c r="J175" s="248"/>
    </row>
    <row r="176" spans="1:10" ht="15" customHeight="1">
      <c r="A176" s="246"/>
      <c r="B176" s="247"/>
      <c r="C176" s="247"/>
      <c r="D176" s="247"/>
      <c r="E176" s="247"/>
      <c r="F176" s="247"/>
      <c r="G176" s="247"/>
      <c r="H176" s="247"/>
      <c r="I176" s="247"/>
      <c r="J176" s="248"/>
    </row>
    <row r="177" spans="1:10" ht="15" customHeight="1">
      <c r="A177" s="249"/>
      <c r="B177" s="250"/>
      <c r="C177" s="250"/>
      <c r="D177" s="250"/>
      <c r="E177" s="250"/>
      <c r="F177" s="250"/>
      <c r="G177" s="250"/>
      <c r="H177" s="250"/>
      <c r="I177" s="250"/>
      <c r="J177" s="251"/>
    </row>
    <row r="178" spans="1:10" ht="15" customHeight="1">
      <c r="A178" s="267" t="s">
        <v>247</v>
      </c>
      <c r="B178" s="267"/>
      <c r="C178" s="267"/>
      <c r="D178" s="267"/>
      <c r="E178" s="267"/>
      <c r="F178" s="267"/>
      <c r="G178" s="267"/>
      <c r="H178" s="267"/>
      <c r="I178" s="267"/>
      <c r="J178" s="267"/>
    </row>
    <row r="179" spans="1:10" ht="15" customHeight="1">
      <c r="A179" s="267"/>
      <c r="B179" s="267"/>
      <c r="C179" s="267"/>
      <c r="D179" s="267"/>
      <c r="E179" s="267"/>
      <c r="F179" s="267"/>
      <c r="G179" s="267"/>
      <c r="H179" s="267"/>
      <c r="I179" s="267"/>
      <c r="J179" s="267"/>
    </row>
    <row r="180" spans="1:10" ht="15" customHeight="1">
      <c r="A180" s="267"/>
      <c r="B180" s="267"/>
      <c r="C180" s="267"/>
      <c r="D180" s="267"/>
      <c r="E180" s="267"/>
      <c r="F180" s="267"/>
      <c r="G180" s="267"/>
      <c r="H180" s="267"/>
      <c r="I180" s="267"/>
      <c r="J180" s="267"/>
    </row>
    <row r="181" spans="1:10" ht="15" customHeight="1">
      <c r="A181" s="267"/>
      <c r="B181" s="267"/>
      <c r="C181" s="267"/>
      <c r="D181" s="267"/>
      <c r="E181" s="267"/>
      <c r="F181" s="267"/>
      <c r="G181" s="267"/>
      <c r="H181" s="267"/>
      <c r="I181" s="267"/>
      <c r="J181" s="267"/>
    </row>
    <row r="182" spans="1:10" ht="15" customHeight="1">
      <c r="A182" s="267"/>
      <c r="B182" s="267"/>
      <c r="C182" s="267"/>
      <c r="D182" s="267"/>
      <c r="E182" s="267"/>
      <c r="F182" s="267"/>
      <c r="G182" s="267"/>
      <c r="H182" s="267"/>
      <c r="I182" s="267"/>
      <c r="J182" s="267"/>
    </row>
    <row r="183" spans="1:10" ht="15" customHeight="1">
      <c r="A183" s="267"/>
      <c r="B183" s="267"/>
      <c r="C183" s="267"/>
      <c r="D183" s="267"/>
      <c r="E183" s="267"/>
      <c r="F183" s="267"/>
      <c r="G183" s="267"/>
      <c r="H183" s="267"/>
      <c r="I183" s="267"/>
      <c r="J183" s="267"/>
    </row>
    <row r="184" spans="1:10" ht="15" customHeight="1">
      <c r="A184" s="267"/>
      <c r="B184" s="267"/>
      <c r="C184" s="267"/>
      <c r="D184" s="267"/>
      <c r="E184" s="267"/>
      <c r="F184" s="267"/>
      <c r="G184" s="267"/>
      <c r="H184" s="267"/>
      <c r="I184" s="267"/>
      <c r="J184" s="267"/>
    </row>
    <row r="185" spans="1:10" ht="15" customHeight="1">
      <c r="A185" s="267"/>
      <c r="B185" s="267"/>
      <c r="C185" s="267"/>
      <c r="D185" s="267"/>
      <c r="E185" s="267"/>
      <c r="F185" s="267"/>
      <c r="G185" s="267"/>
      <c r="H185" s="267"/>
      <c r="I185" s="267"/>
      <c r="J185" s="267"/>
    </row>
    <row r="186" spans="1:10" ht="15" customHeight="1">
      <c r="A186" s="267"/>
      <c r="B186" s="267"/>
      <c r="C186" s="267"/>
      <c r="D186" s="267"/>
      <c r="E186" s="267"/>
      <c r="F186" s="267"/>
      <c r="G186" s="267"/>
      <c r="H186" s="267"/>
      <c r="I186" s="267"/>
      <c r="J186" s="267"/>
    </row>
    <row r="187" spans="1:10" ht="15" customHeight="1">
      <c r="A187" s="267"/>
      <c r="B187" s="267"/>
      <c r="C187" s="267"/>
      <c r="D187" s="267"/>
      <c r="E187" s="267"/>
      <c r="F187" s="267"/>
      <c r="G187" s="267"/>
      <c r="H187" s="267"/>
      <c r="I187" s="267"/>
      <c r="J187" s="267"/>
    </row>
    <row r="188" spans="1:10" ht="15" customHeight="1">
      <c r="A188" s="267"/>
      <c r="B188" s="267"/>
      <c r="C188" s="267"/>
      <c r="D188" s="267"/>
      <c r="E188" s="267"/>
      <c r="F188" s="267"/>
      <c r="G188" s="267"/>
      <c r="H188" s="267"/>
      <c r="I188" s="267"/>
      <c r="J188" s="267"/>
    </row>
    <row r="189" spans="1:10" ht="15" customHeight="1">
      <c r="A189" s="267"/>
      <c r="B189" s="267"/>
      <c r="C189" s="267"/>
      <c r="D189" s="267"/>
      <c r="E189" s="267"/>
      <c r="F189" s="267"/>
      <c r="G189" s="267"/>
      <c r="H189" s="267"/>
      <c r="I189" s="267"/>
      <c r="J189" s="267"/>
    </row>
    <row r="190" spans="1:10" ht="15" customHeight="1">
      <c r="A190" s="267"/>
      <c r="B190" s="267"/>
      <c r="C190" s="267"/>
      <c r="D190" s="267"/>
      <c r="E190" s="267"/>
      <c r="F190" s="267"/>
      <c r="G190" s="267"/>
      <c r="H190" s="267"/>
      <c r="I190" s="267"/>
      <c r="J190" s="267"/>
    </row>
    <row r="191" spans="1:10" ht="15" customHeight="1">
      <c r="A191" s="267"/>
      <c r="B191" s="267"/>
      <c r="C191" s="267"/>
      <c r="D191" s="267"/>
      <c r="E191" s="267"/>
      <c r="F191" s="267"/>
      <c r="G191" s="267"/>
      <c r="H191" s="267"/>
      <c r="I191" s="267"/>
      <c r="J191" s="267"/>
    </row>
    <row r="192" spans="1:10" ht="15" customHeight="1">
      <c r="A192" s="267"/>
      <c r="B192" s="267"/>
      <c r="C192" s="267"/>
      <c r="D192" s="267"/>
      <c r="E192" s="267"/>
      <c r="F192" s="267"/>
      <c r="G192" s="267"/>
      <c r="H192" s="267"/>
      <c r="I192" s="267"/>
      <c r="J192" s="267"/>
    </row>
    <row r="193" spans="1:10" ht="15" customHeight="1">
      <c r="A193" s="267"/>
      <c r="B193" s="267"/>
      <c r="C193" s="267"/>
      <c r="D193" s="267"/>
      <c r="E193" s="267"/>
      <c r="F193" s="267"/>
      <c r="G193" s="267"/>
      <c r="H193" s="267"/>
      <c r="I193" s="267"/>
      <c r="J193" s="267"/>
    </row>
    <row r="194" spans="1:10" ht="15" customHeight="1">
      <c r="A194" s="267"/>
      <c r="B194" s="267"/>
      <c r="C194" s="267"/>
      <c r="D194" s="267"/>
      <c r="E194" s="267"/>
      <c r="F194" s="267"/>
      <c r="G194" s="267"/>
      <c r="H194" s="267"/>
      <c r="I194" s="267"/>
      <c r="J194" s="267"/>
    </row>
    <row r="195" spans="1:10" ht="15" customHeight="1">
      <c r="A195" s="267"/>
      <c r="B195" s="267"/>
      <c r="C195" s="267"/>
      <c r="D195" s="267"/>
      <c r="E195" s="267"/>
      <c r="F195" s="267"/>
      <c r="G195" s="267"/>
      <c r="H195" s="267"/>
      <c r="I195" s="267"/>
      <c r="J195" s="267"/>
    </row>
    <row r="196" spans="1:10" ht="15" customHeight="1">
      <c r="A196" s="267"/>
      <c r="B196" s="267"/>
      <c r="C196" s="267"/>
      <c r="D196" s="267"/>
      <c r="E196" s="267"/>
      <c r="F196" s="267"/>
      <c r="G196" s="267"/>
      <c r="H196" s="267"/>
      <c r="I196" s="267"/>
      <c r="J196" s="267"/>
    </row>
    <row r="197" spans="1:10" ht="15" customHeight="1">
      <c r="A197" s="267"/>
      <c r="B197" s="267"/>
      <c r="C197" s="267"/>
      <c r="D197" s="267"/>
      <c r="E197" s="267"/>
      <c r="F197" s="267"/>
      <c r="G197" s="267"/>
      <c r="H197" s="267"/>
      <c r="I197" s="267"/>
      <c r="J197" s="267"/>
    </row>
    <row r="198" spans="1:10" ht="15" customHeight="1">
      <c r="A198" s="267"/>
      <c r="B198" s="267"/>
      <c r="C198" s="267"/>
      <c r="D198" s="267"/>
      <c r="E198" s="267"/>
      <c r="F198" s="267"/>
      <c r="G198" s="267"/>
      <c r="H198" s="267"/>
      <c r="I198" s="267"/>
      <c r="J198" s="267"/>
    </row>
    <row r="199" spans="1:10" ht="15" customHeight="1">
      <c r="A199" s="267"/>
      <c r="B199" s="267"/>
      <c r="C199" s="267"/>
      <c r="D199" s="267"/>
      <c r="E199" s="267"/>
      <c r="F199" s="267"/>
      <c r="G199" s="267"/>
      <c r="H199" s="267"/>
      <c r="I199" s="267"/>
      <c r="J199" s="267"/>
    </row>
  </sheetData>
  <mergeCells count="31">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85546875" defaultRowHeight="12.75"/>
  <cols>
    <col min="1" max="12" width="15.7109375" style="3" customWidth="1"/>
    <col min="13" max="16384" width="8.85546875" style="3"/>
  </cols>
  <sheetData>
    <row r="1" spans="1:12" ht="15" customHeight="1" thickTop="1">
      <c r="A1" s="369" t="s">
        <v>156</v>
      </c>
      <c r="B1" s="370"/>
      <c r="C1" s="370"/>
      <c r="D1" s="370"/>
      <c r="E1" s="370"/>
      <c r="F1" s="370"/>
      <c r="G1" s="370"/>
      <c r="H1" s="370"/>
      <c r="I1" s="370"/>
      <c r="J1" s="370"/>
      <c r="K1" s="370"/>
      <c r="L1" s="371"/>
    </row>
    <row r="2" spans="1:12" ht="15" customHeight="1" thickBot="1">
      <c r="A2" s="372"/>
      <c r="B2" s="373"/>
      <c r="C2" s="373"/>
      <c r="D2" s="373"/>
      <c r="E2" s="373"/>
      <c r="F2" s="373"/>
      <c r="G2" s="373"/>
      <c r="H2" s="373"/>
      <c r="I2" s="373"/>
      <c r="J2" s="373"/>
      <c r="K2" s="374"/>
      <c r="L2" s="375"/>
    </row>
    <row r="3" spans="1:12" s="66" customFormat="1" ht="13.5" customHeight="1" thickTop="1">
      <c r="A3" s="376"/>
      <c r="B3" s="377"/>
      <c r="C3" s="377"/>
      <c r="D3" s="381" t="s">
        <v>0</v>
      </c>
      <c r="E3" s="382"/>
      <c r="F3" s="382"/>
      <c r="G3" s="382"/>
      <c r="H3" s="382"/>
      <c r="I3" s="382"/>
      <c r="J3" s="382"/>
      <c r="K3" s="361" t="e">
        <f>IF(J47=#REF!,"Your budget is now complete.","The total amount for which you have budgeted does not match the total.")</f>
        <v>#REF!</v>
      </c>
    </row>
    <row r="4" spans="1:12" s="66" customFormat="1" ht="12.75" customHeight="1">
      <c r="A4" s="378"/>
      <c r="B4" s="379"/>
      <c r="C4" s="379"/>
      <c r="D4" s="383"/>
      <c r="E4" s="384"/>
      <c r="F4" s="384"/>
      <c r="G4" s="384"/>
      <c r="H4" s="384"/>
      <c r="I4" s="384"/>
      <c r="J4" s="384"/>
      <c r="K4" s="362"/>
    </row>
    <row r="5" spans="1:12" s="66" customFormat="1" ht="12.75" customHeight="1">
      <c r="A5" s="378"/>
      <c r="B5" s="379"/>
      <c r="C5" s="379"/>
      <c r="D5" s="383"/>
      <c r="E5" s="384"/>
      <c r="F5" s="384"/>
      <c r="G5" s="384"/>
      <c r="H5" s="384"/>
      <c r="I5" s="384"/>
      <c r="J5" s="384"/>
      <c r="K5" s="362"/>
    </row>
    <row r="6" spans="1:12" s="66" customFormat="1" ht="13.5" customHeight="1" thickBot="1">
      <c r="A6" s="378"/>
      <c r="B6" s="379"/>
      <c r="C6" s="379"/>
      <c r="D6" s="385"/>
      <c r="E6" s="386"/>
      <c r="F6" s="386"/>
      <c r="G6" s="386"/>
      <c r="H6" s="386"/>
      <c r="I6" s="386"/>
      <c r="J6" s="386"/>
      <c r="K6" s="362"/>
    </row>
    <row r="7" spans="1:12" s="66" customFormat="1" ht="12.75" customHeight="1">
      <c r="A7" s="378"/>
      <c r="B7" s="379"/>
      <c r="C7" s="379"/>
      <c r="D7" s="364" t="s">
        <v>1</v>
      </c>
      <c r="E7" s="364" t="s">
        <v>2</v>
      </c>
      <c r="F7" s="364" t="s">
        <v>161</v>
      </c>
      <c r="G7" s="364" t="s">
        <v>162</v>
      </c>
      <c r="H7" s="364" t="s">
        <v>4</v>
      </c>
      <c r="I7" s="364" t="s">
        <v>163</v>
      </c>
      <c r="J7" s="394" t="s">
        <v>164</v>
      </c>
      <c r="K7" s="362"/>
    </row>
    <row r="8" spans="1:12" s="66" customFormat="1" ht="12.75" customHeight="1">
      <c r="A8" s="378"/>
      <c r="B8" s="379"/>
      <c r="C8" s="379"/>
      <c r="D8" s="365"/>
      <c r="E8" s="365"/>
      <c r="F8" s="365"/>
      <c r="G8" s="365"/>
      <c r="H8" s="365"/>
      <c r="I8" s="365"/>
      <c r="J8" s="395"/>
      <c r="K8" s="362"/>
    </row>
    <row r="9" spans="1:12" s="66" customFormat="1" ht="12.75" customHeight="1">
      <c r="A9" s="378"/>
      <c r="B9" s="379"/>
      <c r="C9" s="379"/>
      <c r="D9" s="365"/>
      <c r="E9" s="365"/>
      <c r="F9" s="365"/>
      <c r="G9" s="365"/>
      <c r="H9" s="365"/>
      <c r="I9" s="365"/>
      <c r="J9" s="396"/>
      <c r="K9" s="362"/>
    </row>
    <row r="10" spans="1:12" s="66" customFormat="1" ht="13.5" customHeight="1" thickBot="1">
      <c r="A10" s="380"/>
      <c r="B10" s="379"/>
      <c r="C10" s="379"/>
      <c r="D10" s="365"/>
      <c r="E10" s="365"/>
      <c r="F10" s="365"/>
      <c r="G10" s="365"/>
      <c r="H10" s="365"/>
      <c r="I10" s="365"/>
      <c r="J10" s="397"/>
      <c r="K10" s="362"/>
    </row>
    <row r="11" spans="1:12" s="66" customFormat="1" ht="12.75" customHeight="1">
      <c r="A11" s="387" t="s">
        <v>5</v>
      </c>
      <c r="B11" s="390" t="s">
        <v>28</v>
      </c>
      <c r="C11" s="391"/>
      <c r="D11" s="366" t="e">
        <f>SUMIF(#REF!,"Instruction",#REF!)</f>
        <v>#REF!</v>
      </c>
      <c r="E11" s="366" t="e">
        <f>SUMIF(#REF!,"Instruction",#REF!)</f>
        <v>#REF!</v>
      </c>
      <c r="F11" s="366" t="e">
        <f>SUMIF(#REF!,"Instruction",#REF!)</f>
        <v>#REF!</v>
      </c>
      <c r="G11" s="366" t="e">
        <f>SUMIF(#REF!,"Instruction",#REF!)</f>
        <v>#REF!</v>
      </c>
      <c r="H11" s="366" t="e">
        <f>SUMIF(#REF!,"Instruction",#REF!)</f>
        <v>#REF!</v>
      </c>
      <c r="I11" s="366" t="e">
        <f>SUMIF(#REF!,"Instruction",#REF!)</f>
        <v>#REF!</v>
      </c>
      <c r="J11" s="358" t="e">
        <f>SUM(D11:I11)</f>
        <v>#REF!</v>
      </c>
      <c r="K11" s="362"/>
    </row>
    <row r="12" spans="1:12" s="66" customFormat="1" ht="12.75" customHeight="1">
      <c r="A12" s="388"/>
      <c r="B12" s="392"/>
      <c r="C12" s="393"/>
      <c r="D12" s="367"/>
      <c r="E12" s="367"/>
      <c r="F12" s="367"/>
      <c r="G12" s="367"/>
      <c r="H12" s="367"/>
      <c r="I12" s="367"/>
      <c r="J12" s="359"/>
      <c r="K12" s="362"/>
    </row>
    <row r="13" spans="1:12" s="66" customFormat="1" ht="12.75" customHeight="1">
      <c r="A13" s="388"/>
      <c r="B13" s="392"/>
      <c r="C13" s="393"/>
      <c r="D13" s="367"/>
      <c r="E13" s="367"/>
      <c r="F13" s="367"/>
      <c r="G13" s="367"/>
      <c r="H13" s="367"/>
      <c r="I13" s="367"/>
      <c r="J13" s="359"/>
      <c r="K13" s="362"/>
    </row>
    <row r="14" spans="1:12" s="66" customFormat="1" ht="12.75" customHeight="1">
      <c r="A14" s="388"/>
      <c r="B14" s="392"/>
      <c r="C14" s="393"/>
      <c r="D14" s="367"/>
      <c r="E14" s="367"/>
      <c r="F14" s="367"/>
      <c r="G14" s="367"/>
      <c r="H14" s="367"/>
      <c r="I14" s="367"/>
      <c r="J14" s="359"/>
      <c r="K14" s="362"/>
    </row>
    <row r="15" spans="1:12" s="66" customFormat="1" ht="12.75" customHeight="1">
      <c r="A15" s="388"/>
      <c r="B15" s="392"/>
      <c r="C15" s="393"/>
      <c r="D15" s="367"/>
      <c r="E15" s="367"/>
      <c r="F15" s="367"/>
      <c r="G15" s="367"/>
      <c r="H15" s="367"/>
      <c r="I15" s="367"/>
      <c r="J15" s="359"/>
      <c r="K15" s="362"/>
    </row>
    <row r="16" spans="1:12" s="66" customFormat="1" ht="12.75" customHeight="1" thickBot="1">
      <c r="A16" s="388"/>
      <c r="B16" s="392"/>
      <c r="C16" s="393"/>
      <c r="D16" s="368"/>
      <c r="E16" s="368"/>
      <c r="F16" s="368"/>
      <c r="G16" s="368"/>
      <c r="H16" s="368"/>
      <c r="I16" s="368"/>
      <c r="J16" s="360"/>
      <c r="K16" s="362"/>
    </row>
    <row r="17" spans="1:11" s="66" customFormat="1" ht="12.75" customHeight="1">
      <c r="A17" s="388"/>
      <c r="B17" s="390" t="s">
        <v>29</v>
      </c>
      <c r="C17" s="391"/>
      <c r="D17" s="366" t="e">
        <f>SUMIF(#REF!,"Support Services",#REF!)</f>
        <v>#REF!</v>
      </c>
      <c r="E17" s="366" t="e">
        <f>SUMIF(#REF!,"Support Services",#REF!)</f>
        <v>#REF!</v>
      </c>
      <c r="F17" s="366" t="e">
        <f>SUMIF(#REF!,"Support Services",#REF!)</f>
        <v>#REF!</v>
      </c>
      <c r="G17" s="366" t="e">
        <f>SUMIF(#REF!,"Support Services",#REF!)</f>
        <v>#REF!</v>
      </c>
      <c r="H17" s="366" t="e">
        <f>SUMIF(#REF!,"Support Services",#REF!)</f>
        <v>#REF!</v>
      </c>
      <c r="I17" s="366" t="e">
        <f>SUMIF(#REF!,"Support Services",#REF!)</f>
        <v>#REF!</v>
      </c>
      <c r="J17" s="358" t="e">
        <f>SUM(D17:I17)</f>
        <v>#REF!</v>
      </c>
      <c r="K17" s="362"/>
    </row>
    <row r="18" spans="1:11" s="66" customFormat="1" ht="12.75" customHeight="1">
      <c r="A18" s="388"/>
      <c r="B18" s="392"/>
      <c r="C18" s="393"/>
      <c r="D18" s="367"/>
      <c r="E18" s="367"/>
      <c r="F18" s="367"/>
      <c r="G18" s="367"/>
      <c r="H18" s="367"/>
      <c r="I18" s="367"/>
      <c r="J18" s="359"/>
      <c r="K18" s="362"/>
    </row>
    <row r="19" spans="1:11" s="66" customFormat="1" ht="12.75" customHeight="1">
      <c r="A19" s="388"/>
      <c r="B19" s="392"/>
      <c r="C19" s="393"/>
      <c r="D19" s="367"/>
      <c r="E19" s="367"/>
      <c r="F19" s="367"/>
      <c r="G19" s="367"/>
      <c r="H19" s="367"/>
      <c r="I19" s="367"/>
      <c r="J19" s="359"/>
      <c r="K19" s="362"/>
    </row>
    <row r="20" spans="1:11" s="66" customFormat="1" ht="12.75" customHeight="1">
      <c r="A20" s="388"/>
      <c r="B20" s="392"/>
      <c r="C20" s="393"/>
      <c r="D20" s="367"/>
      <c r="E20" s="367"/>
      <c r="F20" s="367"/>
      <c r="G20" s="367"/>
      <c r="H20" s="367"/>
      <c r="I20" s="367"/>
      <c r="J20" s="359"/>
      <c r="K20" s="362"/>
    </row>
    <row r="21" spans="1:11" s="66" customFormat="1" ht="12.75" customHeight="1">
      <c r="A21" s="388"/>
      <c r="B21" s="392"/>
      <c r="C21" s="393"/>
      <c r="D21" s="367"/>
      <c r="E21" s="367"/>
      <c r="F21" s="367"/>
      <c r="G21" s="367"/>
      <c r="H21" s="367"/>
      <c r="I21" s="367"/>
      <c r="J21" s="359"/>
      <c r="K21" s="362"/>
    </row>
    <row r="22" spans="1:11" s="66" customFormat="1" ht="12.75" customHeight="1" thickBot="1">
      <c r="A22" s="388"/>
      <c r="B22" s="392"/>
      <c r="C22" s="393"/>
      <c r="D22" s="368"/>
      <c r="E22" s="368"/>
      <c r="F22" s="368"/>
      <c r="G22" s="368"/>
      <c r="H22" s="368"/>
      <c r="I22" s="368"/>
      <c r="J22" s="360"/>
      <c r="K22" s="362"/>
    </row>
    <row r="23" spans="1:11" s="66" customFormat="1" ht="12.75" customHeight="1">
      <c r="A23" s="388"/>
      <c r="B23" s="390" t="s">
        <v>90</v>
      </c>
      <c r="C23" s="391"/>
      <c r="D23" s="366" t="e">
        <f>SUMIF(#REF!,"Administration",#REF!)</f>
        <v>#REF!</v>
      </c>
      <c r="E23" s="366" t="e">
        <f>SUMIF(#REF!,"Administration",#REF!)</f>
        <v>#REF!</v>
      </c>
      <c r="F23" s="366" t="e">
        <f>SUMIF(#REF!,"Administration",#REF!)</f>
        <v>#REF!</v>
      </c>
      <c r="G23" s="366" t="e">
        <f>SUMIF(#REF!,"Administration",#REF!)</f>
        <v>#REF!</v>
      </c>
      <c r="H23" s="366" t="e">
        <f>SUMIF(#REF!,"Administration",#REF!)</f>
        <v>#REF!</v>
      </c>
      <c r="I23" s="366" t="e">
        <f>SUMIF(#REF!,"Administration",#REF!)</f>
        <v>#REF!</v>
      </c>
      <c r="J23" s="358" t="e">
        <f>SUM(D23:I23)</f>
        <v>#REF!</v>
      </c>
      <c r="K23" s="362"/>
    </row>
    <row r="24" spans="1:11" s="66" customFormat="1" ht="12.75" customHeight="1">
      <c r="A24" s="388"/>
      <c r="B24" s="392"/>
      <c r="C24" s="393"/>
      <c r="D24" s="367"/>
      <c r="E24" s="367"/>
      <c r="F24" s="367"/>
      <c r="G24" s="367"/>
      <c r="H24" s="367"/>
      <c r="I24" s="367"/>
      <c r="J24" s="359"/>
      <c r="K24" s="362"/>
    </row>
    <row r="25" spans="1:11" s="66" customFormat="1" ht="12.75" customHeight="1">
      <c r="A25" s="388"/>
      <c r="B25" s="392"/>
      <c r="C25" s="393"/>
      <c r="D25" s="367"/>
      <c r="E25" s="367"/>
      <c r="F25" s="367"/>
      <c r="G25" s="367"/>
      <c r="H25" s="367"/>
      <c r="I25" s="367"/>
      <c r="J25" s="359"/>
      <c r="K25" s="362"/>
    </row>
    <row r="26" spans="1:11" s="66" customFormat="1" ht="12.75" customHeight="1">
      <c r="A26" s="388"/>
      <c r="B26" s="392"/>
      <c r="C26" s="393"/>
      <c r="D26" s="367"/>
      <c r="E26" s="367"/>
      <c r="F26" s="367"/>
      <c r="G26" s="367"/>
      <c r="H26" s="367"/>
      <c r="I26" s="367"/>
      <c r="J26" s="359"/>
      <c r="K26" s="362"/>
    </row>
    <row r="27" spans="1:11" s="66" customFormat="1" ht="12.75" customHeight="1">
      <c r="A27" s="388"/>
      <c r="B27" s="392"/>
      <c r="C27" s="393"/>
      <c r="D27" s="367"/>
      <c r="E27" s="367"/>
      <c r="F27" s="367"/>
      <c r="G27" s="367"/>
      <c r="H27" s="367"/>
      <c r="I27" s="367"/>
      <c r="J27" s="359"/>
      <c r="K27" s="362"/>
    </row>
    <row r="28" spans="1:11" s="66" customFormat="1" ht="12.75" customHeight="1" thickBot="1">
      <c r="A28" s="388"/>
      <c r="B28" s="392"/>
      <c r="C28" s="393"/>
      <c r="D28" s="368"/>
      <c r="E28" s="368"/>
      <c r="F28" s="368"/>
      <c r="G28" s="368"/>
      <c r="H28" s="368"/>
      <c r="I28" s="368"/>
      <c r="J28" s="360"/>
      <c r="K28" s="362"/>
    </row>
    <row r="29" spans="1:11" s="66" customFormat="1" ht="12.75" customHeight="1">
      <c r="A29" s="388"/>
      <c r="B29" s="390" t="s">
        <v>30</v>
      </c>
      <c r="C29" s="391"/>
      <c r="D29" s="366" t="e">
        <f>SUMIF(#REF!,"Operations",#REF!)</f>
        <v>#REF!</v>
      </c>
      <c r="E29" s="366" t="e">
        <f>SUMIF(#REF!,"Operations",#REF!)</f>
        <v>#REF!</v>
      </c>
      <c r="F29" s="366" t="e">
        <f>SUMIF(#REF!,"Operations",#REF!)</f>
        <v>#REF!</v>
      </c>
      <c r="G29" s="366" t="e">
        <f>SUMIF(#REF!,"Operations",#REF!)</f>
        <v>#REF!</v>
      </c>
      <c r="H29" s="366" t="e">
        <f>SUMIF(#REF!,"Operations",#REF!)</f>
        <v>#REF!</v>
      </c>
      <c r="I29" s="366" t="e">
        <f>SUMIF(#REF!,"Operations",#REF!)</f>
        <v>#REF!</v>
      </c>
      <c r="J29" s="358" t="e">
        <f>SUM(D29:I29)</f>
        <v>#REF!</v>
      </c>
      <c r="K29" s="362"/>
    </row>
    <row r="30" spans="1:11" s="66" customFormat="1">
      <c r="A30" s="388"/>
      <c r="B30" s="392"/>
      <c r="C30" s="393"/>
      <c r="D30" s="367"/>
      <c r="E30" s="367"/>
      <c r="F30" s="367"/>
      <c r="G30" s="367"/>
      <c r="H30" s="367"/>
      <c r="I30" s="367"/>
      <c r="J30" s="359"/>
      <c r="K30" s="362"/>
    </row>
    <row r="31" spans="1:11" s="66" customFormat="1">
      <c r="A31" s="388"/>
      <c r="B31" s="392"/>
      <c r="C31" s="393"/>
      <c r="D31" s="367"/>
      <c r="E31" s="367"/>
      <c r="F31" s="367"/>
      <c r="G31" s="367"/>
      <c r="H31" s="367"/>
      <c r="I31" s="367"/>
      <c r="J31" s="359"/>
      <c r="K31" s="362"/>
    </row>
    <row r="32" spans="1:11" s="66" customFormat="1">
      <c r="A32" s="388"/>
      <c r="B32" s="392"/>
      <c r="C32" s="393"/>
      <c r="D32" s="367"/>
      <c r="E32" s="367"/>
      <c r="F32" s="367"/>
      <c r="G32" s="367"/>
      <c r="H32" s="367"/>
      <c r="I32" s="367"/>
      <c r="J32" s="359"/>
      <c r="K32" s="362"/>
    </row>
    <row r="33" spans="1:11" s="66" customFormat="1">
      <c r="A33" s="388"/>
      <c r="B33" s="392"/>
      <c r="C33" s="393"/>
      <c r="D33" s="367"/>
      <c r="E33" s="367"/>
      <c r="F33" s="367"/>
      <c r="G33" s="367"/>
      <c r="H33" s="367"/>
      <c r="I33" s="367"/>
      <c r="J33" s="359"/>
      <c r="K33" s="362"/>
    </row>
    <row r="34" spans="1:11" s="66" customFormat="1" ht="13.5" thickBot="1">
      <c r="A34" s="388"/>
      <c r="B34" s="392"/>
      <c r="C34" s="393"/>
      <c r="D34" s="368"/>
      <c r="E34" s="368"/>
      <c r="F34" s="368"/>
      <c r="G34" s="368"/>
      <c r="H34" s="368"/>
      <c r="I34" s="368"/>
      <c r="J34" s="360"/>
      <c r="K34" s="362"/>
    </row>
    <row r="35" spans="1:11" s="66" customFormat="1" ht="12.75" customHeight="1">
      <c r="A35" s="388"/>
      <c r="B35" s="390" t="s">
        <v>165</v>
      </c>
      <c r="C35" s="391"/>
      <c r="D35" s="366" t="e">
        <f>SUMIF(#REF!,"Transportation",#REF!)</f>
        <v>#REF!</v>
      </c>
      <c r="E35" s="366" t="e">
        <f>SUMIF(#REF!,"Operations",#REF!)</f>
        <v>#REF!</v>
      </c>
      <c r="F35" s="366" t="e">
        <f>SUMIF(#REF!,"Transportation",#REF!)</f>
        <v>#REF!</v>
      </c>
      <c r="G35" s="366" t="e">
        <f>SUMIF(#REF!,"Transportation",#REF!)</f>
        <v>#REF!</v>
      </c>
      <c r="H35" s="366" t="e">
        <f>SUMIF(#REF!,"Transportation",#REF!)</f>
        <v>#REF!</v>
      </c>
      <c r="I35" s="366" t="e">
        <f>SUMIF(#REF!,"Transportation",#REF!)</f>
        <v>#REF!</v>
      </c>
      <c r="J35" s="358" t="e">
        <f>SUM(D35:I35)</f>
        <v>#REF!</v>
      </c>
      <c r="K35" s="362"/>
    </row>
    <row r="36" spans="1:11" s="66" customFormat="1">
      <c r="A36" s="388"/>
      <c r="B36" s="392"/>
      <c r="C36" s="393"/>
      <c r="D36" s="367"/>
      <c r="E36" s="367"/>
      <c r="F36" s="367"/>
      <c r="G36" s="367"/>
      <c r="H36" s="367"/>
      <c r="I36" s="367"/>
      <c r="J36" s="359"/>
      <c r="K36" s="362"/>
    </row>
    <row r="37" spans="1:11" s="66" customFormat="1">
      <c r="A37" s="388"/>
      <c r="B37" s="392"/>
      <c r="C37" s="393"/>
      <c r="D37" s="367"/>
      <c r="E37" s="367"/>
      <c r="F37" s="367"/>
      <c r="G37" s="367"/>
      <c r="H37" s="367"/>
      <c r="I37" s="367"/>
      <c r="J37" s="359"/>
      <c r="K37" s="362"/>
    </row>
    <row r="38" spans="1:11" s="66" customFormat="1">
      <c r="A38" s="388"/>
      <c r="B38" s="392"/>
      <c r="C38" s="393"/>
      <c r="D38" s="367"/>
      <c r="E38" s="367"/>
      <c r="F38" s="367"/>
      <c r="G38" s="367"/>
      <c r="H38" s="367"/>
      <c r="I38" s="367"/>
      <c r="J38" s="359"/>
      <c r="K38" s="362"/>
    </row>
    <row r="39" spans="1:11" s="66" customFormat="1">
      <c r="A39" s="388"/>
      <c r="B39" s="392"/>
      <c r="C39" s="393"/>
      <c r="D39" s="367"/>
      <c r="E39" s="367"/>
      <c r="F39" s="367"/>
      <c r="G39" s="367"/>
      <c r="H39" s="367"/>
      <c r="I39" s="367"/>
      <c r="J39" s="359"/>
      <c r="K39" s="362"/>
    </row>
    <row r="40" spans="1:11" s="66" customFormat="1" ht="13.5" thickBot="1">
      <c r="A40" s="388"/>
      <c r="B40" s="392"/>
      <c r="C40" s="393"/>
      <c r="D40" s="368"/>
      <c r="E40" s="368"/>
      <c r="F40" s="368"/>
      <c r="G40" s="368"/>
      <c r="H40" s="368"/>
      <c r="I40" s="368"/>
      <c r="J40" s="360"/>
      <c r="K40" s="362"/>
    </row>
    <row r="41" spans="1:11" s="66" customFormat="1" ht="12.75" customHeight="1">
      <c r="A41" s="388"/>
      <c r="B41" s="390" t="s">
        <v>48</v>
      </c>
      <c r="C41" s="391"/>
      <c r="D41" s="366" t="e">
        <f>SUMIF(#REF!,"Other",#REF!)</f>
        <v>#REF!</v>
      </c>
      <c r="E41" s="366" t="e">
        <f>SUMIF(#REF!,"Other",#REF!)</f>
        <v>#REF!</v>
      </c>
      <c r="F41" s="366" t="e">
        <f>SUMIF(#REF!,"Other",#REF!)</f>
        <v>#REF!</v>
      </c>
      <c r="G41" s="366" t="e">
        <f>SUMIF(#REF!,"Other",#REF!)</f>
        <v>#REF!</v>
      </c>
      <c r="H41" s="366" t="e">
        <f>SUMIF(#REF!,"Other",#REF!)</f>
        <v>#REF!</v>
      </c>
      <c r="I41" s="366" t="e">
        <f>SUMIF(#REF!,"Other",#REF!)</f>
        <v>#REF!</v>
      </c>
      <c r="J41" s="358" t="e">
        <f>SUM(D41:I41)</f>
        <v>#REF!</v>
      </c>
      <c r="K41" s="362"/>
    </row>
    <row r="42" spans="1:11" s="66" customFormat="1" ht="12.75" customHeight="1">
      <c r="A42" s="388"/>
      <c r="B42" s="392"/>
      <c r="C42" s="393"/>
      <c r="D42" s="367"/>
      <c r="E42" s="367"/>
      <c r="F42" s="367"/>
      <c r="G42" s="367"/>
      <c r="H42" s="367"/>
      <c r="I42" s="367"/>
      <c r="J42" s="359"/>
      <c r="K42" s="362"/>
    </row>
    <row r="43" spans="1:11" s="66" customFormat="1">
      <c r="A43" s="388"/>
      <c r="B43" s="392"/>
      <c r="C43" s="393"/>
      <c r="D43" s="367"/>
      <c r="E43" s="367"/>
      <c r="F43" s="367"/>
      <c r="G43" s="367"/>
      <c r="H43" s="367"/>
      <c r="I43" s="367"/>
      <c r="J43" s="359"/>
      <c r="K43" s="362"/>
    </row>
    <row r="44" spans="1:11" s="66" customFormat="1">
      <c r="A44" s="388"/>
      <c r="B44" s="392"/>
      <c r="C44" s="393"/>
      <c r="D44" s="367"/>
      <c r="E44" s="367"/>
      <c r="F44" s="367"/>
      <c r="G44" s="367"/>
      <c r="H44" s="367"/>
      <c r="I44" s="367"/>
      <c r="J44" s="359"/>
      <c r="K44" s="362"/>
    </row>
    <row r="45" spans="1:11" s="66" customFormat="1">
      <c r="A45" s="388"/>
      <c r="B45" s="392"/>
      <c r="C45" s="393"/>
      <c r="D45" s="367"/>
      <c r="E45" s="367"/>
      <c r="F45" s="367"/>
      <c r="G45" s="367"/>
      <c r="H45" s="367"/>
      <c r="I45" s="367"/>
      <c r="J45" s="359"/>
      <c r="K45" s="362"/>
    </row>
    <row r="46" spans="1:11" s="66" customFormat="1" ht="13.5" thickBot="1">
      <c r="A46" s="388"/>
      <c r="B46" s="392"/>
      <c r="C46" s="393"/>
      <c r="D46" s="368"/>
      <c r="E46" s="368"/>
      <c r="F46" s="368"/>
      <c r="G46" s="368"/>
      <c r="H46" s="368"/>
      <c r="I46" s="368"/>
      <c r="J46" s="360"/>
      <c r="K46" s="362"/>
    </row>
    <row r="47" spans="1:11" s="66" customFormat="1" ht="12.75" customHeight="1">
      <c r="A47" s="388"/>
      <c r="B47" s="401" t="s">
        <v>166</v>
      </c>
      <c r="C47" s="402"/>
      <c r="D47" s="398" t="e">
        <f t="shared" ref="D47:I47" si="0">SUM(D11:D46)</f>
        <v>#REF!</v>
      </c>
      <c r="E47" s="398" t="e">
        <f t="shared" si="0"/>
        <v>#REF!</v>
      </c>
      <c r="F47" s="398" t="e">
        <f t="shared" si="0"/>
        <v>#REF!</v>
      </c>
      <c r="G47" s="398" t="e">
        <f t="shared" si="0"/>
        <v>#REF!</v>
      </c>
      <c r="H47" s="398" t="e">
        <f t="shared" si="0"/>
        <v>#REF!</v>
      </c>
      <c r="I47" s="398" t="e">
        <f t="shared" si="0"/>
        <v>#REF!</v>
      </c>
      <c r="J47" s="398" t="e">
        <f>SUM(D47:I47)</f>
        <v>#REF!</v>
      </c>
      <c r="K47" s="362"/>
    </row>
    <row r="48" spans="1:11" s="66" customFormat="1">
      <c r="A48" s="388"/>
      <c r="B48" s="403"/>
      <c r="C48" s="404"/>
      <c r="D48" s="399"/>
      <c r="E48" s="399"/>
      <c r="F48" s="399"/>
      <c r="G48" s="399"/>
      <c r="H48" s="399"/>
      <c r="I48" s="399"/>
      <c r="J48" s="399"/>
      <c r="K48" s="362"/>
    </row>
    <row r="49" spans="1:11" s="66" customFormat="1">
      <c r="A49" s="388"/>
      <c r="B49" s="403"/>
      <c r="C49" s="404"/>
      <c r="D49" s="399"/>
      <c r="E49" s="399"/>
      <c r="F49" s="399"/>
      <c r="G49" s="399"/>
      <c r="H49" s="399"/>
      <c r="I49" s="399"/>
      <c r="J49" s="399"/>
      <c r="K49" s="362"/>
    </row>
    <row r="50" spans="1:11" s="66" customFormat="1">
      <c r="A50" s="388"/>
      <c r="B50" s="403"/>
      <c r="C50" s="404"/>
      <c r="D50" s="399"/>
      <c r="E50" s="399"/>
      <c r="F50" s="399"/>
      <c r="G50" s="399"/>
      <c r="H50" s="399"/>
      <c r="I50" s="399"/>
      <c r="J50" s="399"/>
      <c r="K50" s="362"/>
    </row>
    <row r="51" spans="1:11" s="66" customFormat="1">
      <c r="A51" s="388"/>
      <c r="B51" s="403"/>
      <c r="C51" s="404"/>
      <c r="D51" s="399"/>
      <c r="E51" s="399"/>
      <c r="F51" s="399"/>
      <c r="G51" s="399"/>
      <c r="H51" s="399"/>
      <c r="I51" s="399"/>
      <c r="J51" s="399"/>
      <c r="K51" s="362"/>
    </row>
    <row r="52" spans="1:11" s="66" customFormat="1" ht="13.5" thickBot="1">
      <c r="A52" s="389"/>
      <c r="B52" s="405"/>
      <c r="C52" s="406"/>
      <c r="D52" s="400"/>
      <c r="E52" s="400"/>
      <c r="F52" s="400"/>
      <c r="G52" s="400"/>
      <c r="H52" s="400"/>
      <c r="I52" s="400"/>
      <c r="J52" s="400"/>
      <c r="K52" s="363"/>
    </row>
    <row r="53" spans="1:11" s="66" customFormat="1" ht="13.5" thickTop="1">
      <c r="K53" s="13"/>
    </row>
    <row r="54" spans="1:11" s="66" customFormat="1">
      <c r="K54" s="13"/>
    </row>
    <row r="55" spans="1:11" s="66" customFormat="1">
      <c r="K55" s="13"/>
    </row>
  </sheetData>
  <mergeCells count="68">
    <mergeCell ref="J47:J52"/>
    <mergeCell ref="B47:C52"/>
    <mergeCell ref="D47:D52"/>
    <mergeCell ref="E47:E52"/>
    <mergeCell ref="F47:F52"/>
    <mergeCell ref="G47:G52"/>
    <mergeCell ref="F35:F40"/>
    <mergeCell ref="G35:G40"/>
    <mergeCell ref="H35:H40"/>
    <mergeCell ref="I35:I40"/>
    <mergeCell ref="H47:H52"/>
    <mergeCell ref="I47:I52"/>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I23:I28"/>
    <mergeCell ref="J23:J28"/>
    <mergeCell ref="B29:C34"/>
    <mergeCell ref="D29:D34"/>
    <mergeCell ref="E29:E34"/>
    <mergeCell ref="F29:F34"/>
    <mergeCell ref="G29:G34"/>
    <mergeCell ref="H29:H34"/>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s>
  <conditionalFormatting sqref="K3">
    <cfRule type="cellIs" dxfId="15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15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rgb="FFD000D5"/>
    <pageSetUpPr fitToPage="1"/>
  </sheetPr>
  <dimension ref="A1:J90"/>
  <sheetViews>
    <sheetView workbookViewId="0">
      <selection activeCell="H93" sqref="H93"/>
    </sheetView>
  </sheetViews>
  <sheetFormatPr defaultColWidth="8.85546875" defaultRowHeight="12.75"/>
  <cols>
    <col min="1" max="10" width="15.7109375" style="2" customWidth="1"/>
    <col min="11" max="16384" width="8.85546875" style="2"/>
  </cols>
  <sheetData>
    <row r="1" spans="1:10">
      <c r="A1" s="423" t="s">
        <v>44</v>
      </c>
      <c r="B1" s="423"/>
      <c r="C1" s="423"/>
      <c r="D1" s="423"/>
      <c r="E1" s="423"/>
      <c r="F1" s="423"/>
      <c r="G1" s="423"/>
      <c r="H1" s="423"/>
      <c r="I1" s="423"/>
      <c r="J1" s="4"/>
    </row>
    <row r="2" spans="1:10">
      <c r="A2" s="423"/>
      <c r="B2" s="423"/>
      <c r="C2" s="423"/>
      <c r="D2" s="423"/>
      <c r="E2" s="423"/>
      <c r="F2" s="423"/>
      <c r="G2" s="423"/>
      <c r="H2" s="423"/>
      <c r="I2" s="423"/>
      <c r="J2" s="4"/>
    </row>
    <row r="3" spans="1:10">
      <c r="A3" s="424" t="s">
        <v>123</v>
      </c>
      <c r="B3" s="424"/>
      <c r="C3" s="424"/>
      <c r="D3" s="424"/>
      <c r="E3" s="424"/>
      <c r="F3" s="424"/>
      <c r="G3" s="424"/>
      <c r="H3" s="424"/>
      <c r="I3" s="424"/>
      <c r="J3" s="4"/>
    </row>
    <row r="4" spans="1:10">
      <c r="A4" s="424"/>
      <c r="B4" s="424"/>
      <c r="C4" s="424"/>
      <c r="D4" s="424"/>
      <c r="E4" s="424"/>
      <c r="F4" s="424"/>
      <c r="G4" s="424"/>
      <c r="H4" s="424"/>
      <c r="I4" s="424"/>
      <c r="J4" s="4"/>
    </row>
    <row r="5" spans="1:10">
      <c r="A5" s="424"/>
      <c r="B5" s="424"/>
      <c r="C5" s="424"/>
      <c r="D5" s="424"/>
      <c r="E5" s="424"/>
      <c r="F5" s="424"/>
      <c r="G5" s="424"/>
      <c r="H5" s="424"/>
      <c r="I5" s="424"/>
      <c r="J5" s="4"/>
    </row>
    <row r="6" spans="1:10">
      <c r="A6" s="424"/>
      <c r="B6" s="424"/>
      <c r="C6" s="424"/>
      <c r="D6" s="424"/>
      <c r="E6" s="424"/>
      <c r="F6" s="424"/>
      <c r="G6" s="424"/>
      <c r="H6" s="424"/>
      <c r="I6" s="424"/>
      <c r="J6" s="4"/>
    </row>
    <row r="7" spans="1:10">
      <c r="A7" s="424"/>
      <c r="B7" s="424"/>
      <c r="C7" s="424"/>
      <c r="D7" s="424"/>
      <c r="E7" s="424"/>
      <c r="F7" s="424"/>
      <c r="G7" s="424"/>
      <c r="H7" s="424"/>
      <c r="I7" s="424"/>
      <c r="J7" s="4"/>
    </row>
    <row r="8" spans="1:10">
      <c r="A8" s="424"/>
      <c r="B8" s="424"/>
      <c r="C8" s="424"/>
      <c r="D8" s="424"/>
      <c r="E8" s="424"/>
      <c r="F8" s="424"/>
      <c r="G8" s="424"/>
      <c r="H8" s="424"/>
      <c r="I8" s="424"/>
      <c r="J8" s="4"/>
    </row>
    <row r="9" spans="1:10">
      <c r="A9" s="430" t="s">
        <v>35</v>
      </c>
      <c r="B9" s="431"/>
      <c r="C9" s="432"/>
      <c r="D9" s="425" t="s">
        <v>0</v>
      </c>
      <c r="E9" s="425"/>
      <c r="F9" s="425"/>
      <c r="G9" s="425"/>
      <c r="H9" s="425"/>
      <c r="I9" s="425"/>
      <c r="J9" s="4"/>
    </row>
    <row r="10" spans="1:10">
      <c r="A10" s="433"/>
      <c r="B10" s="434"/>
      <c r="C10" s="435"/>
      <c r="D10" s="425"/>
      <c r="E10" s="425"/>
      <c r="F10" s="425"/>
      <c r="G10" s="425"/>
      <c r="H10" s="425"/>
      <c r="I10" s="425"/>
      <c r="J10" s="4"/>
    </row>
    <row r="11" spans="1:10">
      <c r="A11" s="433"/>
      <c r="B11" s="434"/>
      <c r="C11" s="435"/>
      <c r="D11" s="425"/>
      <c r="E11" s="425"/>
      <c r="F11" s="425"/>
      <c r="G11" s="425"/>
      <c r="H11" s="425"/>
      <c r="I11" s="425"/>
      <c r="J11" s="4"/>
    </row>
    <row r="12" spans="1:10">
      <c r="A12" s="433"/>
      <c r="B12" s="434"/>
      <c r="C12" s="435"/>
      <c r="D12" s="425"/>
      <c r="E12" s="425"/>
      <c r="F12" s="425"/>
      <c r="G12" s="425"/>
      <c r="H12" s="425"/>
      <c r="I12" s="425"/>
      <c r="J12" s="4"/>
    </row>
    <row r="13" spans="1:10">
      <c r="A13" s="433"/>
      <c r="B13" s="434"/>
      <c r="C13" s="435"/>
      <c r="D13" s="425"/>
      <c r="E13" s="425"/>
      <c r="F13" s="425"/>
      <c r="G13" s="425"/>
      <c r="H13" s="425"/>
      <c r="I13" s="425"/>
      <c r="J13" s="4"/>
    </row>
    <row r="14" spans="1:10" ht="15" customHeight="1">
      <c r="A14" s="433"/>
      <c r="B14" s="434"/>
      <c r="C14" s="435"/>
      <c r="D14" s="426" t="s">
        <v>1</v>
      </c>
      <c r="E14" s="429" t="s">
        <v>2</v>
      </c>
      <c r="F14" s="429" t="s">
        <v>54</v>
      </c>
      <c r="G14" s="429" t="s">
        <v>3</v>
      </c>
      <c r="H14" s="429" t="s">
        <v>4</v>
      </c>
      <c r="I14" s="429" t="s">
        <v>55</v>
      </c>
      <c r="J14" s="4"/>
    </row>
    <row r="15" spans="1:10" ht="15" customHeight="1">
      <c r="A15" s="433"/>
      <c r="B15" s="434"/>
      <c r="C15" s="435"/>
      <c r="D15" s="427"/>
      <c r="E15" s="429"/>
      <c r="F15" s="429"/>
      <c r="G15" s="429"/>
      <c r="H15" s="429"/>
      <c r="I15" s="429"/>
      <c r="J15" s="4"/>
    </row>
    <row r="16" spans="1:10" ht="15" customHeight="1">
      <c r="A16" s="436"/>
      <c r="B16" s="437"/>
      <c r="C16" s="438"/>
      <c r="D16" s="428"/>
      <c r="E16" s="429"/>
      <c r="F16" s="429"/>
      <c r="G16" s="429"/>
      <c r="H16" s="429"/>
      <c r="I16" s="429"/>
      <c r="J16" s="4"/>
    </row>
    <row r="17" spans="1:10" ht="12.75" customHeight="1">
      <c r="A17" s="407" t="s">
        <v>5</v>
      </c>
      <c r="B17" s="408" t="s">
        <v>45</v>
      </c>
      <c r="C17" s="409"/>
      <c r="D17" s="416" t="s">
        <v>6</v>
      </c>
      <c r="E17" s="414" t="s">
        <v>7</v>
      </c>
      <c r="F17" s="414" t="s">
        <v>8</v>
      </c>
      <c r="G17" s="414" t="s">
        <v>37</v>
      </c>
      <c r="H17" s="414" t="s">
        <v>38</v>
      </c>
      <c r="I17" s="414" t="s">
        <v>39</v>
      </c>
      <c r="J17" s="4"/>
    </row>
    <row r="18" spans="1:10">
      <c r="A18" s="407"/>
      <c r="B18" s="410"/>
      <c r="C18" s="411"/>
      <c r="D18" s="417"/>
      <c r="E18" s="414"/>
      <c r="F18" s="414"/>
      <c r="G18" s="414"/>
      <c r="H18" s="414"/>
      <c r="I18" s="414"/>
      <c r="J18" s="4"/>
    </row>
    <row r="19" spans="1:10">
      <c r="A19" s="407"/>
      <c r="B19" s="410"/>
      <c r="C19" s="411"/>
      <c r="D19" s="417"/>
      <c r="E19" s="414"/>
      <c r="F19" s="414"/>
      <c r="G19" s="414"/>
      <c r="H19" s="414"/>
      <c r="I19" s="414"/>
      <c r="J19" s="4"/>
    </row>
    <row r="20" spans="1:10">
      <c r="A20" s="407"/>
      <c r="B20" s="410"/>
      <c r="C20" s="411"/>
      <c r="D20" s="417"/>
      <c r="E20" s="414"/>
      <c r="F20" s="414"/>
      <c r="G20" s="414"/>
      <c r="H20" s="414"/>
      <c r="I20" s="414"/>
      <c r="J20" s="4"/>
    </row>
    <row r="21" spans="1:10">
      <c r="A21" s="407"/>
      <c r="B21" s="410"/>
      <c r="C21" s="411"/>
      <c r="D21" s="417"/>
      <c r="E21" s="414"/>
      <c r="F21" s="414"/>
      <c r="G21" s="414"/>
      <c r="H21" s="414"/>
      <c r="I21" s="414"/>
      <c r="J21" s="4"/>
    </row>
    <row r="22" spans="1:10">
      <c r="A22" s="407"/>
      <c r="B22" s="410"/>
      <c r="C22" s="411"/>
      <c r="D22" s="417"/>
      <c r="E22" s="414"/>
      <c r="F22" s="414"/>
      <c r="G22" s="414"/>
      <c r="H22" s="414"/>
      <c r="I22" s="414"/>
      <c r="J22" s="4"/>
    </row>
    <row r="23" spans="1:10">
      <c r="A23" s="407"/>
      <c r="B23" s="410"/>
      <c r="C23" s="411"/>
      <c r="D23" s="417"/>
      <c r="E23" s="414"/>
      <c r="F23" s="414"/>
      <c r="G23" s="414"/>
      <c r="H23" s="414"/>
      <c r="I23" s="414"/>
      <c r="J23" s="4"/>
    </row>
    <row r="24" spans="1:10">
      <c r="A24" s="407"/>
      <c r="B24" s="410"/>
      <c r="C24" s="411"/>
      <c r="D24" s="417"/>
      <c r="E24" s="414"/>
      <c r="F24" s="414"/>
      <c r="G24" s="414"/>
      <c r="H24" s="414"/>
      <c r="I24" s="414"/>
      <c r="J24" s="4"/>
    </row>
    <row r="25" spans="1:10">
      <c r="A25" s="407"/>
      <c r="B25" s="410"/>
      <c r="C25" s="411"/>
      <c r="D25" s="417"/>
      <c r="E25" s="414"/>
      <c r="F25" s="414"/>
      <c r="G25" s="414"/>
      <c r="H25" s="414"/>
      <c r="I25" s="414"/>
      <c r="J25" s="4"/>
    </row>
    <row r="26" spans="1:10">
      <c r="A26" s="407"/>
      <c r="B26" s="410"/>
      <c r="C26" s="411"/>
      <c r="D26" s="417"/>
      <c r="E26" s="414"/>
      <c r="F26" s="414"/>
      <c r="G26" s="414"/>
      <c r="H26" s="414"/>
      <c r="I26" s="414"/>
      <c r="J26" s="4"/>
    </row>
    <row r="27" spans="1:10">
      <c r="A27" s="407"/>
      <c r="B27" s="410"/>
      <c r="C27" s="411"/>
      <c r="D27" s="417"/>
      <c r="E27" s="414"/>
      <c r="F27" s="414"/>
      <c r="G27" s="414"/>
      <c r="H27" s="414"/>
      <c r="I27" s="414"/>
      <c r="J27" s="4"/>
    </row>
    <row r="28" spans="1:10">
      <c r="A28" s="407"/>
      <c r="B28" s="410"/>
      <c r="C28" s="411"/>
      <c r="D28" s="417"/>
      <c r="E28" s="414"/>
      <c r="F28" s="414"/>
      <c r="G28" s="414"/>
      <c r="H28" s="414"/>
      <c r="I28" s="414"/>
      <c r="J28" s="4"/>
    </row>
    <row r="29" spans="1:10">
      <c r="A29" s="407"/>
      <c r="B29" s="410"/>
      <c r="C29" s="411"/>
      <c r="D29" s="417"/>
      <c r="E29" s="414"/>
      <c r="F29" s="414"/>
      <c r="G29" s="414"/>
      <c r="H29" s="414"/>
      <c r="I29" s="414"/>
      <c r="J29" s="4"/>
    </row>
    <row r="30" spans="1:10">
      <c r="A30" s="407"/>
      <c r="B30" s="410"/>
      <c r="C30" s="411"/>
      <c r="D30" s="417"/>
      <c r="E30" s="414"/>
      <c r="F30" s="414"/>
      <c r="G30" s="414"/>
      <c r="H30" s="414"/>
      <c r="I30" s="414"/>
      <c r="J30" s="4"/>
    </row>
    <row r="31" spans="1:10">
      <c r="A31" s="407"/>
      <c r="B31" s="412"/>
      <c r="C31" s="413"/>
      <c r="D31" s="418"/>
      <c r="E31" s="414"/>
      <c r="F31" s="414"/>
      <c r="G31" s="414"/>
      <c r="H31" s="414"/>
      <c r="I31" s="414"/>
      <c r="J31" s="4"/>
    </row>
    <row r="32" spans="1:10" ht="12.75" customHeight="1">
      <c r="A32" s="407"/>
      <c r="B32" s="408" t="s">
        <v>9</v>
      </c>
      <c r="C32" s="409"/>
      <c r="D32" s="419" t="s">
        <v>40</v>
      </c>
      <c r="E32" s="414" t="s">
        <v>41</v>
      </c>
      <c r="F32" s="414" t="s">
        <v>42</v>
      </c>
      <c r="G32" s="414" t="s">
        <v>15</v>
      </c>
      <c r="H32" s="414" t="s">
        <v>38</v>
      </c>
      <c r="I32" s="414" t="s">
        <v>39</v>
      </c>
      <c r="J32" s="4"/>
    </row>
    <row r="33" spans="1:10">
      <c r="A33" s="407"/>
      <c r="B33" s="410"/>
      <c r="C33" s="411"/>
      <c r="D33" s="420"/>
      <c r="E33" s="414"/>
      <c r="F33" s="414"/>
      <c r="G33" s="414"/>
      <c r="H33" s="414"/>
      <c r="I33" s="414"/>
      <c r="J33" s="4"/>
    </row>
    <row r="34" spans="1:10">
      <c r="A34" s="407"/>
      <c r="B34" s="410"/>
      <c r="C34" s="411"/>
      <c r="D34" s="420"/>
      <c r="E34" s="414"/>
      <c r="F34" s="414"/>
      <c r="G34" s="414"/>
      <c r="H34" s="414"/>
      <c r="I34" s="414"/>
      <c r="J34" s="4"/>
    </row>
    <row r="35" spans="1:10">
      <c r="A35" s="407"/>
      <c r="B35" s="410"/>
      <c r="C35" s="411"/>
      <c r="D35" s="420"/>
      <c r="E35" s="414"/>
      <c r="F35" s="414"/>
      <c r="G35" s="414"/>
      <c r="H35" s="414"/>
      <c r="I35" s="414"/>
      <c r="J35" s="4"/>
    </row>
    <row r="36" spans="1:10">
      <c r="A36" s="407"/>
      <c r="B36" s="410"/>
      <c r="C36" s="411"/>
      <c r="D36" s="420"/>
      <c r="E36" s="414"/>
      <c r="F36" s="414"/>
      <c r="G36" s="414"/>
      <c r="H36" s="414"/>
      <c r="I36" s="414"/>
      <c r="J36" s="4"/>
    </row>
    <row r="37" spans="1:10">
      <c r="A37" s="407"/>
      <c r="B37" s="410"/>
      <c r="C37" s="411"/>
      <c r="D37" s="420"/>
      <c r="E37" s="414"/>
      <c r="F37" s="414"/>
      <c r="G37" s="414"/>
      <c r="H37" s="414"/>
      <c r="I37" s="414"/>
      <c r="J37" s="4"/>
    </row>
    <row r="38" spans="1:10">
      <c r="A38" s="407"/>
      <c r="B38" s="410"/>
      <c r="C38" s="411"/>
      <c r="D38" s="420"/>
      <c r="E38" s="414"/>
      <c r="F38" s="414"/>
      <c r="G38" s="414"/>
      <c r="H38" s="414"/>
      <c r="I38" s="414"/>
      <c r="J38" s="4"/>
    </row>
    <row r="39" spans="1:10">
      <c r="A39" s="407"/>
      <c r="B39" s="410"/>
      <c r="C39" s="411"/>
      <c r="D39" s="420"/>
      <c r="E39" s="414"/>
      <c r="F39" s="414"/>
      <c r="G39" s="414"/>
      <c r="H39" s="414"/>
      <c r="I39" s="414"/>
      <c r="J39" s="4"/>
    </row>
    <row r="40" spans="1:10">
      <c r="A40" s="407"/>
      <c r="B40" s="410"/>
      <c r="C40" s="411"/>
      <c r="D40" s="420"/>
      <c r="E40" s="414"/>
      <c r="F40" s="414"/>
      <c r="G40" s="414"/>
      <c r="H40" s="414"/>
      <c r="I40" s="414"/>
      <c r="J40" s="4"/>
    </row>
    <row r="41" spans="1:10">
      <c r="A41" s="407"/>
      <c r="B41" s="410"/>
      <c r="C41" s="411"/>
      <c r="D41" s="420"/>
      <c r="E41" s="414"/>
      <c r="F41" s="414"/>
      <c r="G41" s="414"/>
      <c r="H41" s="414"/>
      <c r="I41" s="414"/>
      <c r="J41" s="4"/>
    </row>
    <row r="42" spans="1:10">
      <c r="A42" s="407"/>
      <c r="B42" s="410"/>
      <c r="C42" s="411"/>
      <c r="D42" s="420"/>
      <c r="E42" s="414"/>
      <c r="F42" s="414"/>
      <c r="G42" s="414"/>
      <c r="H42" s="414"/>
      <c r="I42" s="414"/>
      <c r="J42" s="4"/>
    </row>
    <row r="43" spans="1:10">
      <c r="A43" s="407"/>
      <c r="B43" s="410"/>
      <c r="C43" s="411"/>
      <c r="D43" s="420"/>
      <c r="E43" s="414"/>
      <c r="F43" s="414"/>
      <c r="G43" s="414"/>
      <c r="H43" s="414"/>
      <c r="I43" s="414"/>
      <c r="J43" s="4"/>
    </row>
    <row r="44" spans="1:10">
      <c r="A44" s="407"/>
      <c r="B44" s="410"/>
      <c r="C44" s="411"/>
      <c r="D44" s="420"/>
      <c r="E44" s="414"/>
      <c r="F44" s="414"/>
      <c r="G44" s="414"/>
      <c r="H44" s="414"/>
      <c r="I44" s="414"/>
      <c r="J44" s="4"/>
    </row>
    <row r="45" spans="1:10">
      <c r="A45" s="407"/>
      <c r="B45" s="410"/>
      <c r="C45" s="411"/>
      <c r="D45" s="420"/>
      <c r="E45" s="414"/>
      <c r="F45" s="414"/>
      <c r="G45" s="414"/>
      <c r="H45" s="414"/>
      <c r="I45" s="414"/>
      <c r="J45" s="4"/>
    </row>
    <row r="46" spans="1:10">
      <c r="A46" s="407"/>
      <c r="B46" s="410"/>
      <c r="C46" s="411"/>
      <c r="D46" s="420"/>
      <c r="E46" s="414"/>
      <c r="F46" s="414"/>
      <c r="G46" s="414"/>
      <c r="H46" s="414"/>
      <c r="I46" s="414"/>
      <c r="J46" s="4"/>
    </row>
    <row r="47" spans="1:10">
      <c r="A47" s="407"/>
      <c r="B47" s="410"/>
      <c r="C47" s="411"/>
      <c r="D47" s="420"/>
      <c r="E47" s="414"/>
      <c r="F47" s="414"/>
      <c r="G47" s="414"/>
      <c r="H47" s="414"/>
      <c r="I47" s="414"/>
      <c r="J47" s="4"/>
    </row>
    <row r="48" spans="1:10">
      <c r="A48" s="407"/>
      <c r="B48" s="410"/>
      <c r="C48" s="411"/>
      <c r="D48" s="420"/>
      <c r="E48" s="414"/>
      <c r="F48" s="414"/>
      <c r="G48" s="414"/>
      <c r="H48" s="414"/>
      <c r="I48" s="414"/>
      <c r="J48" s="4"/>
    </row>
    <row r="49" spans="1:10">
      <c r="A49" s="407"/>
      <c r="B49" s="410"/>
      <c r="C49" s="411"/>
      <c r="D49" s="420"/>
      <c r="E49" s="414"/>
      <c r="F49" s="414"/>
      <c r="G49" s="414"/>
      <c r="H49" s="414"/>
      <c r="I49" s="414"/>
      <c r="J49" s="4"/>
    </row>
    <row r="50" spans="1:10">
      <c r="A50" s="407"/>
      <c r="B50" s="412"/>
      <c r="C50" s="413"/>
      <c r="D50" s="421"/>
      <c r="E50" s="414"/>
      <c r="F50" s="414"/>
      <c r="G50" s="414"/>
      <c r="H50" s="414"/>
      <c r="I50" s="414"/>
      <c r="J50" s="4"/>
    </row>
    <row r="51" spans="1:10" ht="12.75" customHeight="1">
      <c r="A51" s="407"/>
      <c r="B51" s="408" t="s">
        <v>11</v>
      </c>
      <c r="C51" s="409"/>
      <c r="D51" s="419" t="s">
        <v>16</v>
      </c>
      <c r="E51" s="422" t="s">
        <v>59</v>
      </c>
      <c r="F51" s="414" t="s">
        <v>17</v>
      </c>
      <c r="G51" s="414" t="s">
        <v>18</v>
      </c>
      <c r="H51" s="414" t="s">
        <v>38</v>
      </c>
      <c r="I51" s="414" t="s">
        <v>39</v>
      </c>
      <c r="J51" s="4"/>
    </row>
    <row r="52" spans="1:10">
      <c r="A52" s="407"/>
      <c r="B52" s="410"/>
      <c r="C52" s="411"/>
      <c r="D52" s="420"/>
      <c r="E52" s="414"/>
      <c r="F52" s="414"/>
      <c r="G52" s="414"/>
      <c r="H52" s="414"/>
      <c r="I52" s="414"/>
      <c r="J52" s="4"/>
    </row>
    <row r="53" spans="1:10">
      <c r="A53" s="407"/>
      <c r="B53" s="410"/>
      <c r="C53" s="411"/>
      <c r="D53" s="420"/>
      <c r="E53" s="414"/>
      <c r="F53" s="414"/>
      <c r="G53" s="414"/>
      <c r="H53" s="414"/>
      <c r="I53" s="414"/>
      <c r="J53" s="4"/>
    </row>
    <row r="54" spans="1:10">
      <c r="A54" s="407"/>
      <c r="B54" s="410"/>
      <c r="C54" s="411"/>
      <c r="D54" s="420"/>
      <c r="E54" s="414"/>
      <c r="F54" s="414"/>
      <c r="G54" s="414"/>
      <c r="H54" s="414"/>
      <c r="I54" s="414"/>
      <c r="J54" s="4"/>
    </row>
    <row r="55" spans="1:10">
      <c r="A55" s="407"/>
      <c r="B55" s="410"/>
      <c r="C55" s="411"/>
      <c r="D55" s="420"/>
      <c r="E55" s="414"/>
      <c r="F55" s="414"/>
      <c r="G55" s="414"/>
      <c r="H55" s="414"/>
      <c r="I55" s="414"/>
      <c r="J55" s="4"/>
    </row>
    <row r="56" spans="1:10">
      <c r="A56" s="407"/>
      <c r="B56" s="410"/>
      <c r="C56" s="411"/>
      <c r="D56" s="420"/>
      <c r="E56" s="414"/>
      <c r="F56" s="414"/>
      <c r="G56" s="414"/>
      <c r="H56" s="414"/>
      <c r="I56" s="414"/>
      <c r="J56" s="4"/>
    </row>
    <row r="57" spans="1:10">
      <c r="A57" s="407"/>
      <c r="B57" s="410"/>
      <c r="C57" s="411"/>
      <c r="D57" s="420"/>
      <c r="E57" s="414"/>
      <c r="F57" s="414"/>
      <c r="G57" s="414"/>
      <c r="H57" s="414"/>
      <c r="I57" s="414"/>
      <c r="J57" s="4"/>
    </row>
    <row r="58" spans="1:10">
      <c r="A58" s="407"/>
      <c r="B58" s="410"/>
      <c r="C58" s="411"/>
      <c r="D58" s="420"/>
      <c r="E58" s="414"/>
      <c r="F58" s="414"/>
      <c r="G58" s="414"/>
      <c r="H58" s="414"/>
      <c r="I58" s="414"/>
      <c r="J58" s="4"/>
    </row>
    <row r="59" spans="1:10">
      <c r="A59" s="407"/>
      <c r="B59" s="410"/>
      <c r="C59" s="411"/>
      <c r="D59" s="420"/>
      <c r="E59" s="414"/>
      <c r="F59" s="414"/>
      <c r="G59" s="414"/>
      <c r="H59" s="414"/>
      <c r="I59" s="414"/>
      <c r="J59" s="4"/>
    </row>
    <row r="60" spans="1:10">
      <c r="A60" s="407"/>
      <c r="B60" s="410"/>
      <c r="C60" s="411"/>
      <c r="D60" s="420"/>
      <c r="E60" s="414"/>
      <c r="F60" s="414"/>
      <c r="G60" s="414"/>
      <c r="H60" s="414"/>
      <c r="I60" s="414"/>
      <c r="J60" s="4"/>
    </row>
    <row r="61" spans="1:10">
      <c r="A61" s="407"/>
      <c r="B61" s="410"/>
      <c r="C61" s="411"/>
      <c r="D61" s="420"/>
      <c r="E61" s="414"/>
      <c r="F61" s="414"/>
      <c r="G61" s="414"/>
      <c r="H61" s="414"/>
      <c r="I61" s="414"/>
      <c r="J61" s="4"/>
    </row>
    <row r="62" spans="1:10">
      <c r="A62" s="407"/>
      <c r="B62" s="410"/>
      <c r="C62" s="411"/>
      <c r="D62" s="420"/>
      <c r="E62" s="414"/>
      <c r="F62" s="414"/>
      <c r="G62" s="414"/>
      <c r="H62" s="414"/>
      <c r="I62" s="414"/>
      <c r="J62" s="4"/>
    </row>
    <row r="63" spans="1:10">
      <c r="A63" s="407"/>
      <c r="B63" s="412"/>
      <c r="C63" s="413"/>
      <c r="D63" s="421"/>
      <c r="E63" s="414"/>
      <c r="F63" s="414"/>
      <c r="G63" s="414"/>
      <c r="H63" s="414"/>
      <c r="I63" s="414"/>
      <c r="J63" s="4"/>
    </row>
    <row r="64" spans="1:10" ht="12.75" customHeight="1">
      <c r="A64" s="407"/>
      <c r="B64" s="408" t="s">
        <v>52</v>
      </c>
      <c r="C64" s="409"/>
      <c r="D64" s="419" t="s">
        <v>19</v>
      </c>
      <c r="E64" s="414" t="s">
        <v>20</v>
      </c>
      <c r="F64" s="414" t="s">
        <v>21</v>
      </c>
      <c r="G64" s="414" t="s">
        <v>22</v>
      </c>
      <c r="H64" s="414" t="s">
        <v>38</v>
      </c>
      <c r="I64" s="414" t="s">
        <v>39</v>
      </c>
      <c r="J64" s="4"/>
    </row>
    <row r="65" spans="1:10">
      <c r="A65" s="407"/>
      <c r="B65" s="410"/>
      <c r="C65" s="411"/>
      <c r="D65" s="420"/>
      <c r="E65" s="414"/>
      <c r="F65" s="414"/>
      <c r="G65" s="414"/>
      <c r="H65" s="414"/>
      <c r="I65" s="414"/>
      <c r="J65" s="4"/>
    </row>
    <row r="66" spans="1:10">
      <c r="A66" s="407"/>
      <c r="B66" s="410"/>
      <c r="C66" s="411"/>
      <c r="D66" s="420"/>
      <c r="E66" s="414"/>
      <c r="F66" s="414"/>
      <c r="G66" s="414"/>
      <c r="H66" s="414"/>
      <c r="I66" s="414"/>
      <c r="J66" s="4"/>
    </row>
    <row r="67" spans="1:10">
      <c r="A67" s="407"/>
      <c r="B67" s="410"/>
      <c r="C67" s="411"/>
      <c r="D67" s="420"/>
      <c r="E67" s="414"/>
      <c r="F67" s="414"/>
      <c r="G67" s="414"/>
      <c r="H67" s="414"/>
      <c r="I67" s="414"/>
      <c r="J67" s="4"/>
    </row>
    <row r="68" spans="1:10">
      <c r="A68" s="407"/>
      <c r="B68" s="410"/>
      <c r="C68" s="411"/>
      <c r="D68" s="420"/>
      <c r="E68" s="414"/>
      <c r="F68" s="414"/>
      <c r="G68" s="414"/>
      <c r="H68" s="414"/>
      <c r="I68" s="414"/>
      <c r="J68" s="4"/>
    </row>
    <row r="69" spans="1:10">
      <c r="A69" s="407"/>
      <c r="B69" s="410"/>
      <c r="C69" s="411"/>
      <c r="D69" s="420"/>
      <c r="E69" s="414"/>
      <c r="F69" s="414"/>
      <c r="G69" s="414"/>
      <c r="H69" s="414"/>
      <c r="I69" s="414"/>
      <c r="J69" s="4"/>
    </row>
    <row r="70" spans="1:10">
      <c r="A70" s="407"/>
      <c r="B70" s="410"/>
      <c r="C70" s="411"/>
      <c r="D70" s="420"/>
      <c r="E70" s="414"/>
      <c r="F70" s="414"/>
      <c r="G70" s="414"/>
      <c r="H70" s="414"/>
      <c r="I70" s="414"/>
      <c r="J70" s="4"/>
    </row>
    <row r="71" spans="1:10">
      <c r="A71" s="407"/>
      <c r="B71" s="410"/>
      <c r="C71" s="411"/>
      <c r="D71" s="420"/>
      <c r="E71" s="414"/>
      <c r="F71" s="414"/>
      <c r="G71" s="414"/>
      <c r="H71" s="414"/>
      <c r="I71" s="414"/>
      <c r="J71" s="4"/>
    </row>
    <row r="72" spans="1:10">
      <c r="A72" s="407"/>
      <c r="B72" s="410"/>
      <c r="C72" s="411"/>
      <c r="D72" s="420"/>
      <c r="E72" s="414"/>
      <c r="F72" s="414"/>
      <c r="G72" s="414"/>
      <c r="H72" s="414"/>
      <c r="I72" s="414"/>
      <c r="J72" s="4"/>
    </row>
    <row r="73" spans="1:10">
      <c r="A73" s="407"/>
      <c r="B73" s="412"/>
      <c r="C73" s="413"/>
      <c r="D73" s="421"/>
      <c r="E73" s="414"/>
      <c r="F73" s="414"/>
      <c r="G73" s="414"/>
      <c r="H73" s="414"/>
      <c r="I73" s="414"/>
      <c r="J73" s="4"/>
    </row>
    <row r="74" spans="1:10" ht="12.75" customHeight="1">
      <c r="A74" s="407"/>
      <c r="B74" s="408" t="s">
        <v>53</v>
      </c>
      <c r="C74" s="409"/>
      <c r="D74" s="419" t="s">
        <v>23</v>
      </c>
      <c r="E74" s="414" t="s">
        <v>20</v>
      </c>
      <c r="F74" s="414" t="s">
        <v>24</v>
      </c>
      <c r="G74" s="414" t="s">
        <v>22</v>
      </c>
      <c r="H74" s="414" t="s">
        <v>38</v>
      </c>
      <c r="I74" s="414" t="s">
        <v>39</v>
      </c>
      <c r="J74" s="4"/>
    </row>
    <row r="75" spans="1:10">
      <c r="A75" s="407"/>
      <c r="B75" s="410"/>
      <c r="C75" s="411"/>
      <c r="D75" s="420"/>
      <c r="E75" s="414"/>
      <c r="F75" s="414"/>
      <c r="G75" s="414"/>
      <c r="H75" s="414"/>
      <c r="I75" s="414"/>
      <c r="J75" s="4"/>
    </row>
    <row r="76" spans="1:10">
      <c r="A76" s="407"/>
      <c r="B76" s="410"/>
      <c r="C76" s="411"/>
      <c r="D76" s="420"/>
      <c r="E76" s="414"/>
      <c r="F76" s="414"/>
      <c r="G76" s="414"/>
      <c r="H76" s="414"/>
      <c r="I76" s="414"/>
      <c r="J76" s="4"/>
    </row>
    <row r="77" spans="1:10">
      <c r="A77" s="407"/>
      <c r="B77" s="410"/>
      <c r="C77" s="411"/>
      <c r="D77" s="420"/>
      <c r="E77" s="414"/>
      <c r="F77" s="414"/>
      <c r="G77" s="414"/>
      <c r="H77" s="414"/>
      <c r="I77" s="414"/>
      <c r="J77" s="4"/>
    </row>
    <row r="78" spans="1:10">
      <c r="A78" s="407"/>
      <c r="B78" s="410"/>
      <c r="C78" s="411"/>
      <c r="D78" s="420"/>
      <c r="E78" s="414"/>
      <c r="F78" s="414"/>
      <c r="G78" s="414"/>
      <c r="H78" s="414"/>
      <c r="I78" s="414"/>
      <c r="J78" s="4"/>
    </row>
    <row r="79" spans="1:10">
      <c r="A79" s="407"/>
      <c r="B79" s="410"/>
      <c r="C79" s="411"/>
      <c r="D79" s="420"/>
      <c r="E79" s="414"/>
      <c r="F79" s="414"/>
      <c r="G79" s="414"/>
      <c r="H79" s="414"/>
      <c r="I79" s="414"/>
      <c r="J79" s="4"/>
    </row>
    <row r="80" spans="1:10">
      <c r="A80" s="407"/>
      <c r="B80" s="410"/>
      <c r="C80" s="411"/>
      <c r="D80" s="420"/>
      <c r="E80" s="414"/>
      <c r="F80" s="414"/>
      <c r="G80" s="414"/>
      <c r="H80" s="414"/>
      <c r="I80" s="414"/>
      <c r="J80" s="4"/>
    </row>
    <row r="81" spans="1:10">
      <c r="A81" s="407"/>
      <c r="B81" s="410"/>
      <c r="C81" s="411"/>
      <c r="D81" s="420"/>
      <c r="E81" s="414"/>
      <c r="F81" s="414"/>
      <c r="G81" s="414"/>
      <c r="H81" s="414"/>
      <c r="I81" s="414"/>
      <c r="J81" s="4"/>
    </row>
    <row r="82" spans="1:10">
      <c r="A82" s="407"/>
      <c r="B82" s="410"/>
      <c r="C82" s="411"/>
      <c r="D82" s="420"/>
      <c r="E82" s="414"/>
      <c r="F82" s="414"/>
      <c r="G82" s="414"/>
      <c r="H82" s="414"/>
      <c r="I82" s="414"/>
      <c r="J82" s="4"/>
    </row>
    <row r="83" spans="1:10">
      <c r="A83" s="407"/>
      <c r="B83" s="412"/>
      <c r="C83" s="413"/>
      <c r="D83" s="421"/>
      <c r="E83" s="414"/>
      <c r="F83" s="414"/>
      <c r="G83" s="414"/>
      <c r="H83" s="414"/>
      <c r="I83" s="414"/>
      <c r="J83" s="4"/>
    </row>
    <row r="84" spans="1:10" ht="25.5" customHeight="1">
      <c r="A84" s="407"/>
      <c r="B84" s="408" t="s">
        <v>43</v>
      </c>
      <c r="C84" s="409"/>
      <c r="D84" s="416" t="s">
        <v>25</v>
      </c>
      <c r="E84" s="415" t="s">
        <v>2</v>
      </c>
      <c r="F84" s="415" t="s">
        <v>26</v>
      </c>
      <c r="G84" s="415" t="s">
        <v>27</v>
      </c>
      <c r="H84" s="415" t="s">
        <v>38</v>
      </c>
      <c r="I84" s="415" t="s">
        <v>39</v>
      </c>
      <c r="J84" s="4"/>
    </row>
    <row r="85" spans="1:10">
      <c r="A85" s="407"/>
      <c r="B85" s="410"/>
      <c r="C85" s="411"/>
      <c r="D85" s="417"/>
      <c r="E85" s="415"/>
      <c r="F85" s="415"/>
      <c r="G85" s="415"/>
      <c r="H85" s="415"/>
      <c r="I85" s="415"/>
      <c r="J85" s="4"/>
    </row>
    <row r="86" spans="1:10">
      <c r="A86" s="407"/>
      <c r="B86" s="410"/>
      <c r="C86" s="411"/>
      <c r="D86" s="417"/>
      <c r="E86" s="415"/>
      <c r="F86" s="415"/>
      <c r="G86" s="415"/>
      <c r="H86" s="415"/>
      <c r="I86" s="415"/>
      <c r="J86" s="4"/>
    </row>
    <row r="87" spans="1:10">
      <c r="A87" s="407"/>
      <c r="B87" s="410"/>
      <c r="C87" s="411"/>
      <c r="D87" s="417"/>
      <c r="E87" s="415"/>
      <c r="F87" s="415"/>
      <c r="G87" s="415"/>
      <c r="H87" s="415"/>
      <c r="I87" s="415"/>
      <c r="J87" s="4"/>
    </row>
    <row r="88" spans="1:10" ht="12.75" customHeight="1">
      <c r="A88" s="407"/>
      <c r="B88" s="410"/>
      <c r="C88" s="411"/>
      <c r="D88" s="417"/>
      <c r="E88" s="415"/>
      <c r="F88" s="415"/>
      <c r="G88" s="415"/>
      <c r="H88" s="415"/>
      <c r="I88" s="415"/>
      <c r="J88" s="4"/>
    </row>
    <row r="89" spans="1:10">
      <c r="A89" s="407"/>
      <c r="B89" s="410"/>
      <c r="C89" s="411"/>
      <c r="D89" s="417"/>
      <c r="E89" s="415"/>
      <c r="F89" s="415"/>
      <c r="G89" s="415"/>
      <c r="H89" s="415"/>
      <c r="I89" s="415"/>
      <c r="J89" s="4"/>
    </row>
    <row r="90" spans="1:10">
      <c r="A90" s="407"/>
      <c r="B90" s="412"/>
      <c r="C90" s="413"/>
      <c r="D90" s="418"/>
      <c r="E90" s="415"/>
      <c r="F90" s="415"/>
      <c r="G90" s="415"/>
      <c r="H90" s="415"/>
      <c r="I90" s="415"/>
      <c r="J90" s="4"/>
    </row>
  </sheetData>
  <sheetProtection password="E6F6" sheet="1"/>
  <mergeCells count="53">
    <mergeCell ref="I74:I83"/>
    <mergeCell ref="G74:G83"/>
    <mergeCell ref="H64:H73"/>
    <mergeCell ref="I64:I73"/>
    <mergeCell ref="H51:H63"/>
    <mergeCell ref="I51:I63"/>
    <mergeCell ref="I32:I50"/>
    <mergeCell ref="H32:H50"/>
    <mergeCell ref="I14:I16"/>
    <mergeCell ref="I17:I31"/>
    <mergeCell ref="G17:G31"/>
    <mergeCell ref="H17:H31"/>
    <mergeCell ref="G14:G16"/>
    <mergeCell ref="A1:I2"/>
    <mergeCell ref="A3:I8"/>
    <mergeCell ref="D9:I13"/>
    <mergeCell ref="D14:D16"/>
    <mergeCell ref="E14:E16"/>
    <mergeCell ref="F14:F16"/>
    <mergeCell ref="H14:H16"/>
    <mergeCell ref="A9:C16"/>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Profile</vt:lpstr>
      <vt:lpstr>Analysis of Data - A</vt:lpstr>
      <vt:lpstr>Analysis of Data - B</vt:lpstr>
      <vt:lpstr>Action Plan</vt:lpstr>
      <vt:lpstr>Notice of Revisions</vt:lpstr>
      <vt:lpstr>IPA.Validation</vt:lpstr>
      <vt:lpstr>check</vt:lpstr>
      <vt:lpstr>consortium</vt:lpstr>
      <vt:lpstr>decision</vt:lpstr>
      <vt:lpstr>funds</vt:lpstr>
      <vt:lpstr>improvement</vt:lpstr>
      <vt:lpstr>'Information and Certification'!Print_Area</vt:lpstr>
      <vt:lpstr>programs</vt:lpstr>
      <vt:lpstr>yes</vt:lpstr>
    </vt:vector>
  </TitlesOfParts>
  <Company>DC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Elba</cp:lastModifiedBy>
  <cp:lastPrinted>2012-10-19T18:52:43Z</cp:lastPrinted>
  <dcterms:created xsi:type="dcterms:W3CDTF">2009-08-27T20:58:51Z</dcterms:created>
  <dcterms:modified xsi:type="dcterms:W3CDTF">2013-02-19T19:19:50Z</dcterms:modified>
</cp:coreProperties>
</file>