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autoCompressPictures="0" defaultThemeVersion="124226"/>
  <bookViews>
    <workbookView xWindow="1350" yWindow="0" windowWidth="23250" windowHeight="13170"/>
  </bookViews>
  <sheets>
    <sheet name="Data Notes" sheetId="7" r:id="rId1"/>
    <sheet name="FY 17 GD0 Grants Lapsed Funds" sheetId="8" r:id="rId2"/>
    <sheet name="Title II, Part A" sheetId="2" state="hidden" r:id="rId3"/>
    <sheet name="All grant expenditures by obj" sheetId="3" state="hidden" r:id="rId4"/>
    <sheet name="Time Trends Table" sheetId="4" state="hidden" r:id="rId5"/>
    <sheet name="ARRA-RTTT Analysis" sheetId="5" state="hidden" r:id="rId6"/>
  </sheets>
  <externalReferences>
    <externalReference r:id="rId7"/>
  </externalReferences>
  <definedNames>
    <definedName name="_xlnm._FilterDatabase" localSheetId="1" hidden="1">'FY 17 GD0 Grants Lapsed Funds'!$A$4:$J$40</definedName>
    <definedName name="FY15Accrued">'[1]pivots for formulas'!$R:$W</definedName>
    <definedName name="FY16CashAccrID">'[1]pivots for formulas'!$Y:$AE</definedName>
    <definedName name="FY16Encumb">'[1]pivots for formulas'!$AG:$AK</definedName>
    <definedName name="FY16RevisedBudget">'[1]pivots for formulas'!$L:$P</definedName>
    <definedName name="PriortoFY16Cash">'[1]pivots for formulas'!$A:$I</definedName>
  </definedNames>
  <calcPr calcId="145621"/>
</workbook>
</file>

<file path=xl/calcChain.xml><?xml version="1.0" encoding="utf-8"?>
<calcChain xmlns="http://schemas.openxmlformats.org/spreadsheetml/2006/main">
  <c r="E39" i="8" l="1"/>
  <c r="F39" i="8"/>
  <c r="G32" i="8"/>
  <c r="H38" i="8"/>
  <c r="G38" i="8"/>
  <c r="H37" i="8"/>
  <c r="G37" i="8"/>
  <c r="H36" i="8"/>
  <c r="G36" i="8"/>
  <c r="H35" i="8"/>
  <c r="G35" i="8"/>
  <c r="H34" i="8"/>
  <c r="G34" i="8"/>
  <c r="H33" i="8"/>
  <c r="G33" i="8"/>
  <c r="H32" i="8"/>
  <c r="H31" i="8"/>
  <c r="G31" i="8"/>
  <c r="H30" i="8"/>
  <c r="G30" i="8"/>
  <c r="H29" i="8"/>
  <c r="G29" i="8"/>
  <c r="F28" i="8"/>
  <c r="E28" i="8"/>
  <c r="H27" i="8"/>
  <c r="G27" i="8"/>
  <c r="H26" i="8"/>
  <c r="G26" i="8"/>
  <c r="H25" i="8"/>
  <c r="G25" i="8"/>
  <c r="H24" i="8"/>
  <c r="G24" i="8"/>
  <c r="H23" i="8"/>
  <c r="G23" i="8"/>
  <c r="F22" i="8"/>
  <c r="H21" i="8"/>
  <c r="G21" i="8"/>
  <c r="E20" i="8"/>
  <c r="H20" i="8" s="1"/>
  <c r="F19" i="8"/>
  <c r="E19" i="8"/>
  <c r="H18" i="8"/>
  <c r="G18" i="8"/>
  <c r="G19" i="8" s="1"/>
  <c r="F17" i="8"/>
  <c r="H16" i="8"/>
  <c r="G16" i="8"/>
  <c r="H15" i="8"/>
  <c r="G15" i="8"/>
  <c r="H14" i="8"/>
  <c r="G14" i="8"/>
  <c r="E13" i="8"/>
  <c r="H13" i="8" s="1"/>
  <c r="H12" i="8"/>
  <c r="G12" i="8"/>
  <c r="H11" i="8"/>
  <c r="G11" i="8"/>
  <c r="H10" i="8"/>
  <c r="G10" i="8"/>
  <c r="E9" i="8"/>
  <c r="G9" i="8" s="1"/>
  <c r="E8" i="8"/>
  <c r="H8" i="8" s="1"/>
  <c r="H7" i="8"/>
  <c r="G7" i="8"/>
  <c r="H6" i="8"/>
  <c r="G6" i="8"/>
  <c r="H5" i="8"/>
  <c r="G5" i="8"/>
  <c r="H9" i="8" l="1"/>
  <c r="G13" i="8"/>
  <c r="G39" i="8"/>
  <c r="G28" i="8"/>
  <c r="F40" i="8"/>
  <c r="G8" i="8"/>
  <c r="G17" i="8" s="1"/>
  <c r="E17" i="8"/>
  <c r="G20" i="8"/>
  <c r="G22" i="8" s="1"/>
  <c r="E22" i="8"/>
  <c r="H39" i="8"/>
  <c r="E7" i="4"/>
  <c r="E6" i="4"/>
  <c r="W31" i="3"/>
  <c r="W30" i="3"/>
  <c r="W29" i="3"/>
  <c r="W28" i="3"/>
  <c r="W32" i="3"/>
  <c r="V28" i="3"/>
  <c r="V29" i="3"/>
  <c r="V30" i="3"/>
  <c r="V31" i="3"/>
  <c r="V32" i="3"/>
  <c r="Y9" i="3"/>
  <c r="Y14" i="3"/>
  <c r="Y10" i="3"/>
  <c r="Y18" i="3"/>
  <c r="X18" i="3"/>
  <c r="X14" i="3"/>
  <c r="X9" i="3"/>
  <c r="X10" i="3" s="1"/>
  <c r="W14" i="3"/>
  <c r="W18" i="3"/>
  <c r="W9" i="3"/>
  <c r="W10" i="3" s="1"/>
  <c r="V9" i="3"/>
  <c r="V10" i="3" s="1"/>
  <c r="V14" i="3"/>
  <c r="V18" i="3"/>
  <c r="U18" i="3"/>
  <c r="U14" i="3"/>
  <c r="U9" i="3"/>
  <c r="U10" i="3" s="1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J13" i="3"/>
  <c r="J19" i="3"/>
  <c r="J18" i="3"/>
  <c r="J17" i="3"/>
  <c r="J16" i="3"/>
  <c r="J15" i="3"/>
  <c r="J14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J24" i="3"/>
  <c r="J23" i="3"/>
  <c r="J22" i="3"/>
  <c r="J21" i="3"/>
  <c r="J20" i="3"/>
  <c r="J12" i="3"/>
  <c r="J11" i="3"/>
  <c r="J10" i="3"/>
  <c r="J9" i="3"/>
  <c r="J8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I24" i="3"/>
  <c r="I23" i="3"/>
  <c r="I22" i="3"/>
  <c r="I19" i="3"/>
  <c r="I18" i="3"/>
  <c r="I17" i="3"/>
  <c r="I16" i="3"/>
  <c r="I15" i="3"/>
  <c r="I14" i="3"/>
  <c r="I20" i="3"/>
  <c r="I13" i="3"/>
  <c r="I12" i="3"/>
  <c r="I11" i="3"/>
  <c r="I10" i="3"/>
  <c r="I9" i="3"/>
  <c r="I8" i="3"/>
  <c r="I21" i="3"/>
  <c r="G11" i="3"/>
  <c r="G10" i="3"/>
  <c r="G9" i="3"/>
  <c r="G8" i="3"/>
  <c r="G12" i="3"/>
  <c r="G13" i="3"/>
  <c r="G15" i="3"/>
  <c r="G20" i="3"/>
  <c r="G21" i="3"/>
  <c r="G22" i="3"/>
  <c r="G23" i="3"/>
  <c r="G24" i="3"/>
  <c r="G19" i="3"/>
  <c r="G18" i="3"/>
  <c r="G17" i="3"/>
  <c r="G16" i="3"/>
  <c r="G14" i="3"/>
  <c r="E30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31" i="2" s="1"/>
  <c r="F26" i="2"/>
  <c r="E32" i="2" s="1"/>
  <c r="H26" i="2"/>
  <c r="E33" i="2" s="1"/>
  <c r="G26" i="2"/>
  <c r="C6" i="5"/>
  <c r="C31" i="5" s="1"/>
  <c r="G8" i="4"/>
  <c r="G9" i="4" s="1"/>
  <c r="E40" i="8" l="1"/>
  <c r="H40" i="8" s="1"/>
  <c r="G40" i="8"/>
  <c r="E34" i="2"/>
  <c r="E8" i="4"/>
  <c r="E9" i="4" s="1"/>
  <c r="F8" i="4" l="1"/>
  <c r="F9" i="4" s="1"/>
</calcChain>
</file>

<file path=xl/sharedStrings.xml><?xml version="1.0" encoding="utf-8"?>
<sst xmlns="http://schemas.openxmlformats.org/spreadsheetml/2006/main" count="308" uniqueCount="208">
  <si>
    <t>Grant Program Title</t>
  </si>
  <si>
    <t>SOAR Grant Number</t>
  </si>
  <si>
    <t>SOAR Grant Phase</t>
  </si>
  <si>
    <t>Awarded Amount</t>
  </si>
  <si>
    <t>Cash Expenditures</t>
  </si>
  <si>
    <t>32010A</t>
  </si>
  <si>
    <t>32367A</t>
  </si>
  <si>
    <t>32367B</t>
  </si>
  <si>
    <t>32365A</t>
  </si>
  <si>
    <t>32287C</t>
  </si>
  <si>
    <t>32196A</t>
  </si>
  <si>
    <t>32366B</t>
  </si>
  <si>
    <t>Vocational Education - Basic Grants to States</t>
  </si>
  <si>
    <t>Adult Education Federal Grant</t>
  </si>
  <si>
    <t>32013A</t>
  </si>
  <si>
    <t>State Assessments Grant</t>
  </si>
  <si>
    <t>Total Post-Secondary Education</t>
  </si>
  <si>
    <t>Total Division of Early Learning</t>
  </si>
  <si>
    <t>14</t>
  </si>
  <si>
    <t>Total Wellness &amp; Nutrition Division</t>
  </si>
  <si>
    <t>IDEA Part C - Infants and Toddlers</t>
  </si>
  <si>
    <t>Encumbrances</t>
  </si>
  <si>
    <t>Pre-Encumbrances</t>
  </si>
  <si>
    <t>Comp Source Group</t>
  </si>
  <si>
    <t>Available Budget</t>
  </si>
  <si>
    <t>0011</t>
  </si>
  <si>
    <t>0012</t>
  </si>
  <si>
    <t>0013</t>
  </si>
  <si>
    <t>0014</t>
  </si>
  <si>
    <t>0015</t>
  </si>
  <si>
    <t>0020</t>
  </si>
  <si>
    <t>0030</t>
  </si>
  <si>
    <t>0031</t>
  </si>
  <si>
    <t>0032</t>
  </si>
  <si>
    <t>0033</t>
  </si>
  <si>
    <t>0034</t>
  </si>
  <si>
    <t>0035</t>
  </si>
  <si>
    <t>0040</t>
  </si>
  <si>
    <t>0041</t>
  </si>
  <si>
    <t>0051</t>
  </si>
  <si>
    <t>0060</t>
  </si>
  <si>
    <t>0070</t>
  </si>
  <si>
    <t>Title II, Part A (32367A/13)</t>
  </si>
  <si>
    <t>Administrative cap</t>
  </si>
  <si>
    <t>Administrative expenditures</t>
  </si>
  <si>
    <t>Administrative encumbrances</t>
  </si>
  <si>
    <t>SOAR administrative balance</t>
  </si>
  <si>
    <t>Remaining under admin cap</t>
  </si>
  <si>
    <t>Direct admin cap</t>
  </si>
  <si>
    <t>State activities</t>
  </si>
  <si>
    <t>CSG</t>
  </si>
  <si>
    <t>CASH EXPENDITURES</t>
  </si>
  <si>
    <t>ENCUMBRANCES</t>
  </si>
  <si>
    <t>PRE-ENCUMBRANCES</t>
  </si>
  <si>
    <t>02377A/10</t>
  </si>
  <si>
    <t>RA388A/09</t>
  </si>
  <si>
    <t>All expenditures</t>
  </si>
  <si>
    <t>CSG 50 expenditures</t>
  </si>
  <si>
    <t>All encumbrances</t>
  </si>
  <si>
    <t>CSG 50 encumbrances</t>
  </si>
  <si>
    <t>All pre-encumbrances</t>
  </si>
  <si>
    <t>CSG 50 pre-encumbrances</t>
  </si>
  <si>
    <t>32378A/13</t>
  </si>
  <si>
    <t>32048A/13</t>
  </si>
  <si>
    <t>Administrative pre-encumbrances</t>
  </si>
  <si>
    <t>32027A/13</t>
  </si>
  <si>
    <t>32173A/13</t>
  </si>
  <si>
    <t>32CCDD/13</t>
  </si>
  <si>
    <t>FY2013 Lapse</t>
  </si>
  <si>
    <t>FY2012 Lapse</t>
  </si>
  <si>
    <t>Percent of Funds Lapsed</t>
  </si>
  <si>
    <t>Gross Funds Lapsed</t>
  </si>
  <si>
    <t>FY2014 Projection</t>
  </si>
  <si>
    <t>FY2012 to FY2014 Change</t>
  </si>
  <si>
    <t>Amount of Expiring Funds</t>
  </si>
  <si>
    <t>15</t>
  </si>
  <si>
    <t>Percentage Burn Rate</t>
  </si>
  <si>
    <t>Cash Expenditures To-Date</t>
  </si>
  <si>
    <t>Remaining Funds for Liquidation</t>
  </si>
  <si>
    <t>Accrued Expenditures - CSG 0020</t>
  </si>
  <si>
    <t>Accrued Expenditures - CSG 0040</t>
  </si>
  <si>
    <t>Accrued Expenditures - CSG 0041</t>
  </si>
  <si>
    <t>Accrued Expenditures - CSG 0050</t>
  </si>
  <si>
    <t>Accrued Expenditures - CSG 0070</t>
  </si>
  <si>
    <t>Encumbrances - CSG 0020</t>
  </si>
  <si>
    <t>Encumbrances - CSG 0040</t>
  </si>
  <si>
    <t>Encumbrances - CSG 0041</t>
  </si>
  <si>
    <t>Encumbrances - CSG 0070</t>
  </si>
  <si>
    <t>Pre-Encumbrances - CSG 0020</t>
  </si>
  <si>
    <t>Pre-Encumbrances - CSG 0040</t>
  </si>
  <si>
    <t>Pre-Encumbrances - CSG 0041</t>
  </si>
  <si>
    <t>Pre-Encumbrances - CSG 0070</t>
  </si>
  <si>
    <t>(RQ893545 $87,340.00; RQ892163 $66,450.00)</t>
  </si>
  <si>
    <t>See below</t>
  </si>
  <si>
    <t>PO521082</t>
  </si>
  <si>
    <t>PO number</t>
  </si>
  <si>
    <t>Remaining balance</t>
  </si>
  <si>
    <t>PO506159</t>
  </si>
  <si>
    <t>PO520903</t>
  </si>
  <si>
    <t>PO520199</t>
  </si>
  <si>
    <t>PO519309</t>
  </si>
  <si>
    <t>PO519325</t>
  </si>
  <si>
    <t>PO521327</t>
  </si>
  <si>
    <t>PO521727</t>
  </si>
  <si>
    <t>PO519233</t>
  </si>
  <si>
    <t>PO518307</t>
  </si>
  <si>
    <t>PO519214</t>
  </si>
  <si>
    <t>PO508377</t>
  </si>
  <si>
    <t>PO511091</t>
  </si>
  <si>
    <t>PO516929</t>
  </si>
  <si>
    <t>PO511117</t>
  </si>
  <si>
    <t>PO517470</t>
  </si>
  <si>
    <t>PO512370</t>
  </si>
  <si>
    <t>PO516812</t>
  </si>
  <si>
    <t>(PO521969 $11,890.00)</t>
  </si>
  <si>
    <t>Remaining RTTT Formula Award - DCPS</t>
  </si>
  <si>
    <t>Remaining RTTT Expanded Growth Award - DCPS</t>
  </si>
  <si>
    <t>Remaining RTTT Formula Award - Thurgood Marshall Academy</t>
  </si>
  <si>
    <t xml:space="preserve">Remaining RTTT Expanded Growth Award - KIPP DC </t>
  </si>
  <si>
    <t>Remaining RTTT IIS Award - IDEA PCS</t>
  </si>
  <si>
    <t>Remaining RTTT PLACES - Cesar Chavez PCS</t>
  </si>
  <si>
    <t>Unaccounted Funds</t>
  </si>
  <si>
    <t>Payroll Forecast</t>
  </si>
  <si>
    <t>Best Practice Dissemination Payouts</t>
  </si>
  <si>
    <t>Orman Journal Entry</t>
  </si>
  <si>
    <t>(PO522232 $16,170.96; PO522233 $17,386.60)</t>
  </si>
  <si>
    <t>(RQ893281 $22,300.00; RQ893143 $22,586.70)</t>
  </si>
  <si>
    <t>Continuing</t>
  </si>
  <si>
    <t>Lapsed funds</t>
  </si>
  <si>
    <t>Reason for lapse and corrective action taken by OSSE</t>
  </si>
  <si>
    <t>Title</t>
  </si>
  <si>
    <t>Table of Contents</t>
  </si>
  <si>
    <t>Tab 1: Data Notes</t>
  </si>
  <si>
    <t>Tab 2: Lapsed Funds</t>
  </si>
  <si>
    <t>Data Notes</t>
  </si>
  <si>
    <t>62010A</t>
  </si>
  <si>
    <t>62013A</t>
  </si>
  <si>
    <t>62367A</t>
  </si>
  <si>
    <t>62367B</t>
  </si>
  <si>
    <t>62366B</t>
  </si>
  <si>
    <t>62365A</t>
  </si>
  <si>
    <t>62287C</t>
  </si>
  <si>
    <t>62196A</t>
  </si>
  <si>
    <t>62369A</t>
  </si>
  <si>
    <t>62027A</t>
  </si>
  <si>
    <t>62173A</t>
  </si>
  <si>
    <t>62048A</t>
  </si>
  <si>
    <t>62002A</t>
  </si>
  <si>
    <t>62181A</t>
  </si>
  <si>
    <t>62CCDD</t>
  </si>
  <si>
    <t>65079A</t>
  </si>
  <si>
    <t>Grants with end dates between 10/1/2016 and 09/30/17</t>
  </si>
  <si>
    <t xml:space="preserve">Title I, Part A - School Improvement Set-aside </t>
  </si>
  <si>
    <t>16</t>
  </si>
  <si>
    <t>Title I, D - Neglected and Delinquent Youth</t>
  </si>
  <si>
    <t>Title X - Education for Homeless Children and Youth</t>
  </si>
  <si>
    <t>LEA did not fully spend down their award</t>
  </si>
  <si>
    <t>Title IV, Part B - 21st Century Community Learning Centers</t>
  </si>
  <si>
    <t>Title III, Part A - English Language Acquisition</t>
  </si>
  <si>
    <t>LEAs did not fully spend down their awards.  Formula grant so funds could not be re-allocated</t>
  </si>
  <si>
    <t>Title II, Part B - Mathematics &amp; Science Partnerships</t>
  </si>
  <si>
    <t>Sub-grantee did not fully spend down their award</t>
  </si>
  <si>
    <t>Title II, A - Improving Teacher Quality</t>
  </si>
  <si>
    <t>Title II, A - Improving Teacher Quality - SAHES</t>
  </si>
  <si>
    <t>School Improvement Grant (SIG)</t>
  </si>
  <si>
    <t>42377A</t>
  </si>
  <si>
    <t>Title V- B, Charter Schools Program</t>
  </si>
  <si>
    <t>15282A</t>
  </si>
  <si>
    <t>Grant was based on DCPCSB authoring x amount of charters per year. USDOE would not allow us to amend how we fund after PCSB did not meet the authorization target</t>
  </si>
  <si>
    <t>IDEA Part B, Sec. 611</t>
  </si>
  <si>
    <t>IDEA Part B, Sec. 619 - Preschool Grants</t>
  </si>
  <si>
    <t>Total Elementary, Secondary and Specialized Education</t>
  </si>
  <si>
    <t>Total Data, Assessment and Research</t>
  </si>
  <si>
    <t>Head Start State Collaboration Grant</t>
  </si>
  <si>
    <t>61HSSC</t>
  </si>
  <si>
    <t>Child Care Development Fund Block Grant (Discretionary)</t>
  </si>
  <si>
    <t>Child Care Development Fund Block Grant (Matching)</t>
  </si>
  <si>
    <t>71CCDF</t>
  </si>
  <si>
    <t>17</t>
  </si>
  <si>
    <t>Child Care Development Fund Block Grant (Mandatory)</t>
  </si>
  <si>
    <t>71CCDM</t>
  </si>
  <si>
    <t>DIRECT CERTIFICATION PERFORMANCE AWARD</t>
  </si>
  <si>
    <t>51DCV1</t>
  </si>
  <si>
    <t>Lapse due to lack of OCIO expenditures for new Orchard USDA Claim Reimbursement System</t>
  </si>
  <si>
    <t>STATE ADMINISTRATIVE EXPENSE</t>
  </si>
  <si>
    <t>61SAE1</t>
  </si>
  <si>
    <t>Lapse occurred because program did not properly identify expenditures to be moved prior to the close of the fiscal year</t>
  </si>
  <si>
    <t>NSLPC - EQUIPMENT ASSISTANCE</t>
  </si>
  <si>
    <t>EQNSLC</t>
  </si>
  <si>
    <t>CHILD CARE AND ADULT CARE FUND</t>
  </si>
  <si>
    <t>71CAA1</t>
  </si>
  <si>
    <t>SUMMER FOOD SERVICE ADMIN FUND</t>
  </si>
  <si>
    <t>71SSA1</t>
  </si>
  <si>
    <t>SUMMER FOOD SERVICE HEALTH INSPECTION</t>
  </si>
  <si>
    <t>71SFH1</t>
  </si>
  <si>
    <t>Lapse due to lack of DOH expenditures for Summer Food Health Inspections</t>
  </si>
  <si>
    <t>TEMPORARY EMERGENCY FOOD</t>
  </si>
  <si>
    <t>71TEF1</t>
  </si>
  <si>
    <t>TEMPORARY EMERGENCY FOOD REIMBURSEMENT</t>
  </si>
  <si>
    <t>71TER1</t>
  </si>
  <si>
    <t>PERSONAL RESPONSIBILITY EDUCATION</t>
  </si>
  <si>
    <t>53PREP</t>
  </si>
  <si>
    <t>PROMOTING ADOLESCENT HEALTH</t>
  </si>
  <si>
    <t>Lapse occurred because program did not identify expenditures to be moved prior to the close of the fiscal year</t>
  </si>
  <si>
    <t>TOTAL</t>
  </si>
  <si>
    <t>As of January 23, 2018</t>
  </si>
  <si>
    <t>OSSE FY17 POH Q87 RESPONSE - OSSE Overall Expiring Federal Grant Status</t>
  </si>
  <si>
    <t>Q87 Attachment- Lapsed Fund Detail.xlsx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</si>
</sst>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9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i/>
      <u/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ahoma"/>
      <family val="2"/>
    </font>
    <font>
      <sz val="11"/>
      <color theme="1"/>
      <name val="Microsoft Tai Le"/>
      <family val="2"/>
    </font>
    <font>
      <sz val="11"/>
      <color theme="0"/>
      <name val="Microsoft Tai Le"/>
      <family val="2"/>
    </font>
    <font>
      <sz val="11"/>
      <color rgb="FF9C0006"/>
      <name val="Microsoft Tai Le"/>
      <family val="2"/>
    </font>
    <font>
      <b/>
      <sz val="11"/>
      <color rgb="FFFA7D00"/>
      <name val="Microsoft Tai Le"/>
      <family val="2"/>
    </font>
    <font>
      <b/>
      <sz val="11"/>
      <color theme="0"/>
      <name val="Microsoft Tai Le"/>
      <family val="2"/>
    </font>
    <font>
      <sz val="10"/>
      <name val="Arial"/>
      <family val="2"/>
    </font>
    <font>
      <i/>
      <sz val="11"/>
      <color rgb="FF7F7F7F"/>
      <name val="Microsoft Tai Le"/>
      <family val="2"/>
    </font>
    <font>
      <sz val="11"/>
      <color rgb="FF006100"/>
      <name val="Microsoft Tai Le"/>
      <family val="2"/>
    </font>
    <font>
      <b/>
      <sz val="15"/>
      <color theme="3"/>
      <name val="Microsoft Tai Le"/>
      <family val="2"/>
    </font>
    <font>
      <b/>
      <sz val="13"/>
      <color theme="3"/>
      <name val="Microsoft Tai Le"/>
      <family val="2"/>
    </font>
    <font>
      <b/>
      <sz val="11"/>
      <color theme="3"/>
      <name val="Microsoft Tai Le"/>
      <family val="2"/>
    </font>
    <font>
      <sz val="11"/>
      <color rgb="FF3F3F76"/>
      <name val="Microsoft Tai Le"/>
      <family val="2"/>
    </font>
    <font>
      <sz val="11"/>
      <color rgb="FFFA7D00"/>
      <name val="Microsoft Tai Le"/>
      <family val="2"/>
    </font>
    <font>
      <sz val="11"/>
      <color rgb="FF9C6500"/>
      <name val="Microsoft Tai Le"/>
      <family val="2"/>
    </font>
    <font>
      <b/>
      <sz val="11"/>
      <color rgb="FF3F3F3F"/>
      <name val="Microsoft Tai Le"/>
      <family val="2"/>
    </font>
    <font>
      <sz val="18"/>
      <color theme="3"/>
      <name val="Cambria"/>
      <family val="2"/>
      <scheme val="major"/>
    </font>
    <font>
      <b/>
      <sz val="11"/>
      <color theme="1"/>
      <name val="Microsoft Tai Le"/>
      <family val="2"/>
    </font>
    <font>
      <sz val="11"/>
      <color rgb="FFFF0000"/>
      <name val="Microsoft Tai Le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18">
    <xf numFmtId="0" fontId="0" fillId="0" borderId="0"/>
    <xf numFmtId="9" fontId="2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6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6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6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6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6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16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6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6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6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6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6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16" fillId="35" borderId="0" applyNumberFormat="0" applyBorder="0" applyAlignment="0" applyProtection="0"/>
    <xf numFmtId="0" fontId="2" fillId="35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18" fillId="7" borderId="0" applyNumberFormat="0" applyBorder="0" applyAlignment="0" applyProtection="0"/>
    <xf numFmtId="0" fontId="19" fillId="10" borderId="11" applyNumberFormat="0" applyAlignment="0" applyProtection="0"/>
    <xf numFmtId="0" fontId="20" fillId="11" borderId="14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9" borderId="11" applyNumberFormat="0" applyAlignment="0" applyProtection="0"/>
    <xf numFmtId="0" fontId="28" fillId="0" borderId="13" applyNumberFormat="0" applyFill="0" applyAlignment="0" applyProtection="0"/>
    <xf numFmtId="0" fontId="29" fillId="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12" borderId="15" applyNumberFormat="0" applyFont="0" applyAlignment="0" applyProtection="0"/>
    <xf numFmtId="0" fontId="2" fillId="12" borderId="15" applyNumberFormat="0" applyFont="0" applyAlignment="0" applyProtection="0"/>
    <xf numFmtId="0" fontId="2" fillId="12" borderId="15" applyNumberFormat="0" applyFont="0" applyAlignment="0" applyProtection="0"/>
    <xf numFmtId="0" fontId="16" fillId="12" borderId="15" applyNumberFormat="0" applyFont="0" applyAlignment="0" applyProtection="0"/>
    <xf numFmtId="0" fontId="2" fillId="12" borderId="15" applyNumberFormat="0" applyFont="0" applyAlignment="0" applyProtection="0"/>
    <xf numFmtId="0" fontId="2" fillId="12" borderId="15" applyNumberFormat="0" applyFont="0" applyAlignment="0" applyProtection="0"/>
    <xf numFmtId="0" fontId="2" fillId="12" borderId="15" applyNumberFormat="0" applyFont="0" applyAlignment="0" applyProtection="0"/>
    <xf numFmtId="0" fontId="2" fillId="12" borderId="15" applyNumberFormat="0" applyFont="0" applyAlignment="0" applyProtection="0"/>
    <xf numFmtId="0" fontId="30" fillId="10" borderId="12" applyNumberFormat="0" applyAlignment="0" applyProtection="0"/>
    <xf numFmtId="0" fontId="31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9" fillId="0" borderId="0"/>
    <xf numFmtId="44" fontId="39" fillId="0" borderId="0" applyFont="0" applyFill="0" applyBorder="0" applyAlignment="0" applyProtection="0"/>
  </cellStyleXfs>
  <cellXfs count="102">
    <xf numFmtId="0" fontId="0" fillId="0" borderId="0" xfId="0"/>
    <xf numFmtId="0" fontId="1" fillId="2" borderId="0" xfId="0" applyFont="1" applyFill="1"/>
    <xf numFmtId="0" fontId="0" fillId="2" borderId="0" xfId="0" applyFill="1"/>
    <xf numFmtId="0" fontId="3" fillId="2" borderId="0" xfId="0" applyFont="1" applyFill="1"/>
    <xf numFmtId="0" fontId="6" fillId="2" borderId="2" xfId="0" applyFont="1" applyFill="1" applyBorder="1"/>
    <xf numFmtId="49" fontId="3" fillId="2" borderId="0" xfId="0" applyNumberFormat="1" applyFont="1" applyFill="1"/>
    <xf numFmtId="44" fontId="3" fillId="2" borderId="0" xfId="0" applyNumberFormat="1" applyFont="1" applyFill="1"/>
    <xf numFmtId="49" fontId="3" fillId="2" borderId="2" xfId="0" applyNumberFormat="1" applyFont="1" applyFill="1" applyBorder="1"/>
    <xf numFmtId="44" fontId="3" fillId="2" borderId="2" xfId="0" applyNumberFormat="1" applyFont="1" applyFill="1" applyBorder="1"/>
    <xf numFmtId="44" fontId="6" fillId="2" borderId="0" xfId="0" applyNumberFormat="1" applyFont="1" applyFill="1"/>
    <xf numFmtId="44" fontId="0" fillId="2" borderId="0" xfId="0" applyNumberFormat="1" applyFill="1"/>
    <xf numFmtId="0" fontId="0" fillId="2" borderId="2" xfId="0" applyFill="1" applyBorder="1"/>
    <xf numFmtId="44" fontId="0" fillId="2" borderId="2" xfId="0" applyNumberFormat="1" applyFill="1" applyBorder="1"/>
    <xf numFmtId="44" fontId="4" fillId="2" borderId="0" xfId="0" applyNumberFormat="1" applyFont="1" applyFill="1"/>
    <xf numFmtId="0" fontId="7" fillId="2" borderId="0" xfId="0" applyFont="1" applyFill="1"/>
    <xf numFmtId="49" fontId="7" fillId="2" borderId="0" xfId="0" applyNumberFormat="1" applyFont="1" applyFill="1" applyAlignment="1">
      <alignment horizontal="left"/>
    </xf>
    <xf numFmtId="49" fontId="7" fillId="2" borderId="0" xfId="0" applyNumberFormat="1" applyFont="1" applyFill="1"/>
    <xf numFmtId="44" fontId="7" fillId="2" borderId="0" xfId="0" applyNumberFormat="1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10" fillId="2" borderId="0" xfId="0" applyFont="1" applyFill="1"/>
    <xf numFmtId="10" fontId="9" fillId="2" borderId="1" xfId="1" applyNumberFormat="1" applyFont="1" applyFill="1" applyBorder="1" applyAlignment="1">
      <alignment horizontal="center"/>
    </xf>
    <xf numFmtId="44" fontId="9" fillId="2" borderId="1" xfId="0" applyNumberFormat="1" applyFont="1" applyFill="1" applyBorder="1"/>
    <xf numFmtId="10" fontId="9" fillId="2" borderId="3" xfId="1" applyNumberFormat="1" applyFont="1" applyFill="1" applyBorder="1" applyAlignment="1">
      <alignment horizontal="center"/>
    </xf>
    <xf numFmtId="44" fontId="9" fillId="2" borderId="3" xfId="0" applyNumberFormat="1" applyFont="1" applyFill="1" applyBorder="1"/>
    <xf numFmtId="10" fontId="9" fillId="2" borderId="4" xfId="1" applyNumberFormat="1" applyFont="1" applyFill="1" applyBorder="1" applyAlignment="1">
      <alignment horizontal="center"/>
    </xf>
    <xf numFmtId="44" fontId="9" fillId="2" borderId="4" xfId="0" applyNumberFormat="1" applyFont="1" applyFill="1" applyBorder="1"/>
    <xf numFmtId="10" fontId="11" fillId="4" borderId="5" xfId="0" applyNumberFormat="1" applyFont="1" applyFill="1" applyBorder="1" applyAlignment="1">
      <alignment horizontal="center"/>
    </xf>
    <xf numFmtId="44" fontId="11" fillId="4" borderId="5" xfId="0" applyNumberFormat="1" applyFont="1" applyFill="1" applyBorder="1"/>
    <xf numFmtId="0" fontId="10" fillId="2" borderId="2" xfId="0" applyFont="1" applyFill="1" applyBorder="1" applyAlignment="1">
      <alignment horizontal="center"/>
    </xf>
    <xf numFmtId="0" fontId="12" fillId="2" borderId="0" xfId="0" applyFont="1" applyFill="1"/>
    <xf numFmtId="44" fontId="12" fillId="2" borderId="0" xfId="0" applyNumberFormat="1" applyFont="1" applyFill="1"/>
    <xf numFmtId="0" fontId="13" fillId="2" borderId="0" xfId="0" applyFont="1" applyFill="1"/>
    <xf numFmtId="44" fontId="13" fillId="2" borderId="0" xfId="0" applyNumberFormat="1" applyFont="1" applyFill="1"/>
    <xf numFmtId="0" fontId="13" fillId="2" borderId="6" xfId="0" applyFont="1" applyFill="1" applyBorder="1"/>
    <xf numFmtId="0" fontId="13" fillId="2" borderId="2" xfId="0" applyFont="1" applyFill="1" applyBorder="1"/>
    <xf numFmtId="0" fontId="13" fillId="2" borderId="2" xfId="0" applyFont="1" applyFill="1" applyBorder="1" applyAlignment="1">
      <alignment horizontal="right"/>
    </xf>
    <xf numFmtId="44" fontId="13" fillId="2" borderId="0" xfId="0" applyNumberFormat="1" applyFont="1" applyFill="1" applyBorder="1"/>
    <xf numFmtId="0" fontId="14" fillId="2" borderId="6" xfId="0" applyFont="1" applyFill="1" applyBorder="1"/>
    <xf numFmtId="44" fontId="14" fillId="2" borderId="6" xfId="0" applyNumberFormat="1" applyFont="1" applyFill="1" applyBorder="1"/>
    <xf numFmtId="0" fontId="14" fillId="2" borderId="0" xfId="0" applyFont="1" applyFill="1"/>
    <xf numFmtId="44" fontId="14" fillId="2" borderId="0" xfId="0" applyNumberFormat="1" applyFont="1" applyFill="1"/>
    <xf numFmtId="0" fontId="13" fillId="2" borderId="0" xfId="0" applyFont="1" applyFill="1" applyBorder="1"/>
    <xf numFmtId="44" fontId="13" fillId="2" borderId="0" xfId="0" applyNumberFormat="1" applyFont="1" applyFill="1" applyBorder="1" applyAlignment="1">
      <alignment horizontal="right"/>
    </xf>
    <xf numFmtId="0" fontId="12" fillId="2" borderId="6" xfId="0" applyFont="1" applyFill="1" applyBorder="1"/>
    <xf numFmtId="44" fontId="13" fillId="5" borderId="0" xfId="0" applyNumberFormat="1" applyFont="1" applyFill="1"/>
    <xf numFmtId="2" fontId="12" fillId="2" borderId="0" xfId="0" applyNumberFormat="1" applyFont="1" applyFill="1"/>
    <xf numFmtId="44" fontId="13" fillId="5" borderId="6" xfId="0" applyNumberFormat="1" applyFont="1" applyFill="1" applyBorder="1"/>
    <xf numFmtId="44" fontId="13" fillId="5" borderId="6" xfId="0" applyNumberFormat="1" applyFont="1" applyFill="1" applyBorder="1" applyAlignment="1">
      <alignment horizontal="right"/>
    </xf>
    <xf numFmtId="0" fontId="36" fillId="0" borderId="1" xfId="0" applyFont="1" applyBorder="1" applyAlignment="1">
      <alignment vertical="center"/>
    </xf>
    <xf numFmtId="0" fontId="37" fillId="0" borderId="1" xfId="0" applyFont="1" applyBorder="1" applyAlignment="1">
      <alignment vertical="center"/>
    </xf>
    <xf numFmtId="0" fontId="37" fillId="0" borderId="1" xfId="0" applyFont="1" applyFill="1" applyBorder="1" applyAlignment="1">
      <alignment vertical="center"/>
    </xf>
    <xf numFmtId="0" fontId="4" fillId="0" borderId="1" xfId="0" applyFont="1" applyBorder="1"/>
    <xf numFmtId="4" fontId="41" fillId="0" borderId="0" xfId="116" applyNumberFormat="1" applyFont="1" applyBorder="1"/>
    <xf numFmtId="0" fontId="41" fillId="0" borderId="0" xfId="116" applyFont="1" applyBorder="1"/>
    <xf numFmtId="0" fontId="41" fillId="0" borderId="1" xfId="116" applyFont="1" applyBorder="1"/>
    <xf numFmtId="0" fontId="42" fillId="0" borderId="1" xfId="116" applyFont="1" applyBorder="1"/>
    <xf numFmtId="49" fontId="42" fillId="0" borderId="1" xfId="116" applyNumberFormat="1" applyFont="1" applyBorder="1" applyAlignment="1">
      <alignment horizontal="center"/>
    </xf>
    <xf numFmtId="164" fontId="43" fillId="0" borderId="1" xfId="116" applyNumberFormat="1" applyFont="1" applyBorder="1" applyAlignment="1">
      <alignment horizontal="center"/>
    </xf>
    <xf numFmtId="39" fontId="43" fillId="0" borderId="1" xfId="116" applyNumberFormat="1" applyFont="1" applyBorder="1" applyAlignment="1">
      <alignment horizontal="center"/>
    </xf>
    <xf numFmtId="4" fontId="42" fillId="0" borderId="1" xfId="116" applyNumberFormat="1" applyFont="1" applyBorder="1"/>
    <xf numFmtId="0" fontId="42" fillId="0" borderId="0" xfId="116" applyFont="1" applyBorder="1"/>
    <xf numFmtId="0" fontId="44" fillId="38" borderId="1" xfId="116" applyFont="1" applyFill="1" applyBorder="1" applyAlignment="1">
      <alignment horizontal="center" wrapText="1"/>
    </xf>
    <xf numFmtId="49" fontId="44" fillId="38" borderId="1" xfId="116" applyNumberFormat="1" applyFont="1" applyFill="1" applyBorder="1" applyAlignment="1">
      <alignment horizontal="center" wrapText="1"/>
    </xf>
    <xf numFmtId="3" fontId="44" fillId="38" borderId="1" xfId="116" applyNumberFormat="1" applyFont="1" applyFill="1" applyBorder="1" applyAlignment="1">
      <alignment horizontal="center" wrapText="1"/>
    </xf>
    <xf numFmtId="0" fontId="45" fillId="0" borderId="0" xfId="116" applyFont="1" applyBorder="1"/>
    <xf numFmtId="0" fontId="41" fillId="0" borderId="1" xfId="116" applyFont="1" applyFill="1" applyBorder="1"/>
    <xf numFmtId="49" fontId="41" fillId="0" borderId="1" xfId="116" applyNumberFormat="1" applyFont="1" applyFill="1" applyBorder="1" applyAlignment="1">
      <alignment horizontal="center"/>
    </xf>
    <xf numFmtId="14" fontId="41" fillId="0" borderId="1" xfId="116" applyNumberFormat="1" applyFont="1" applyFill="1" applyBorder="1"/>
    <xf numFmtId="44" fontId="41" fillId="0" borderId="1" xfId="117" applyFont="1" applyFill="1" applyBorder="1"/>
    <xf numFmtId="44" fontId="41" fillId="0" borderId="1" xfId="117" applyFont="1" applyBorder="1"/>
    <xf numFmtId="0" fontId="41" fillId="0" borderId="1" xfId="116" applyFont="1" applyBorder="1" applyAlignment="1">
      <alignment wrapText="1"/>
    </xf>
    <xf numFmtId="49" fontId="41" fillId="0" borderId="1" xfId="116" quotePrefix="1" applyNumberFormat="1" applyFont="1" applyFill="1" applyBorder="1" applyAlignment="1">
      <alignment horizontal="center"/>
    </xf>
    <xf numFmtId="44" fontId="41" fillId="0" borderId="0" xfId="116" applyNumberFormat="1" applyFont="1" applyBorder="1"/>
    <xf numFmtId="44" fontId="41" fillId="0" borderId="1" xfId="117" applyFont="1" applyFill="1" applyBorder="1" applyAlignment="1">
      <alignment wrapText="1"/>
    </xf>
    <xf numFmtId="0" fontId="41" fillId="0" borderId="0" xfId="116" applyFont="1" applyFill="1" applyBorder="1"/>
    <xf numFmtId="49" fontId="46" fillId="3" borderId="1" xfId="0" applyNumberFormat="1" applyFont="1" applyFill="1" applyBorder="1"/>
    <xf numFmtId="44" fontId="47" fillId="3" borderId="1" xfId="117" applyFont="1" applyFill="1" applyBorder="1"/>
    <xf numFmtId="49" fontId="48" fillId="0" borderId="1" xfId="116" applyNumberFormat="1" applyFont="1" applyFill="1" applyBorder="1"/>
    <xf numFmtId="49" fontId="48" fillId="2" borderId="1" xfId="116" applyNumberFormat="1" applyFont="1" applyFill="1" applyBorder="1"/>
    <xf numFmtId="0" fontId="47" fillId="39" borderId="1" xfId="116" applyFont="1" applyFill="1" applyBorder="1"/>
    <xf numFmtId="49" fontId="47" fillId="39" borderId="1" xfId="116" applyNumberFormat="1" applyFont="1" applyFill="1" applyBorder="1" applyAlignment="1">
      <alignment horizontal="center"/>
    </xf>
    <xf numFmtId="44" fontId="47" fillId="39" borderId="1" xfId="116" applyNumberFormat="1" applyFont="1" applyFill="1" applyBorder="1"/>
    <xf numFmtId="7" fontId="47" fillId="39" borderId="1" xfId="116" applyNumberFormat="1" applyFont="1" applyFill="1" applyBorder="1" applyAlignment="1">
      <alignment wrapText="1"/>
    </xf>
    <xf numFmtId="0" fontId="47" fillId="0" borderId="0" xfId="116" applyFont="1" applyBorder="1"/>
    <xf numFmtId="49" fontId="41" fillId="0" borderId="0" xfId="116" applyNumberFormat="1" applyFont="1" applyBorder="1" applyAlignment="1">
      <alignment horizontal="center"/>
    </xf>
    <xf numFmtId="164" fontId="41" fillId="0" borderId="0" xfId="116" applyNumberFormat="1" applyFont="1" applyBorder="1"/>
    <xf numFmtId="39" fontId="41" fillId="0" borderId="0" xfId="116" applyNumberFormat="1" applyFont="1" applyBorder="1"/>
    <xf numFmtId="10" fontId="41" fillId="0" borderId="0" xfId="1" applyNumberFormat="1" applyFont="1" applyBorder="1"/>
    <xf numFmtId="3" fontId="44" fillId="40" borderId="1" xfId="116" applyNumberFormat="1" applyFont="1" applyFill="1" applyBorder="1" applyAlignment="1">
      <alignment horizontal="center" wrapText="1"/>
    </xf>
    <xf numFmtId="44" fontId="41" fillId="40" borderId="1" xfId="117" applyFont="1" applyFill="1" applyBorder="1"/>
    <xf numFmtId="10" fontId="41" fillId="40" borderId="1" xfId="1" applyNumberFormat="1" applyFont="1" applyFill="1" applyBorder="1"/>
    <xf numFmtId="10" fontId="41" fillId="39" borderId="1" xfId="1" applyNumberFormat="1" applyFont="1" applyFill="1" applyBorder="1"/>
    <xf numFmtId="10" fontId="41" fillId="3" borderId="1" xfId="1" applyNumberFormat="1" applyFont="1" applyFill="1" applyBorder="1"/>
    <xf numFmtId="0" fontId="41" fillId="3" borderId="1" xfId="116" applyFont="1" applyFill="1" applyBorder="1" applyAlignment="1">
      <alignment wrapText="1"/>
    </xf>
    <xf numFmtId="0" fontId="36" fillId="0" borderId="1" xfId="0" applyFont="1" applyBorder="1" applyAlignment="1">
      <alignment horizontal="left" vertical="center"/>
    </xf>
    <xf numFmtId="0" fontId="40" fillId="0" borderId="0" xfId="116" applyFont="1" applyBorder="1" applyAlignment="1">
      <alignment horizontal="center"/>
    </xf>
    <xf numFmtId="0" fontId="38" fillId="37" borderId="7" xfId="0" applyFont="1" applyFill="1" applyBorder="1" applyAlignment="1">
      <alignment horizontal="center" vertical="center"/>
    </xf>
    <xf numFmtId="0" fontId="38" fillId="37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38" fillId="37" borderId="17" xfId="0" applyFont="1" applyFill="1" applyBorder="1" applyAlignment="1">
      <alignment horizontal="center" vertical="center"/>
    </xf>
  </cellXfs>
  <cellStyles count="118">
    <cellStyle name="20% - Accent1 2" xfId="9"/>
    <cellStyle name="20% - Accent1 3" xfId="10"/>
    <cellStyle name="20% - Accent1 4" xfId="11"/>
    <cellStyle name="20% - Accent1 5" xfId="12"/>
    <cellStyle name="20% - Accent2 2" xfId="13"/>
    <cellStyle name="20% - Accent2 3" xfId="14"/>
    <cellStyle name="20% - Accent2 4" xfId="15"/>
    <cellStyle name="20% - Accent2 5" xfId="16"/>
    <cellStyle name="20% - Accent3 2" xfId="17"/>
    <cellStyle name="20% - Accent3 3" xfId="18"/>
    <cellStyle name="20% - Accent3 4" xfId="19"/>
    <cellStyle name="20% - Accent3 5" xfId="20"/>
    <cellStyle name="20% - Accent4 2" xfId="21"/>
    <cellStyle name="20% - Accent4 3" xfId="22"/>
    <cellStyle name="20% - Accent4 4" xfId="23"/>
    <cellStyle name="20% - Accent4 5" xfId="24"/>
    <cellStyle name="20% - Accent5 2" xfId="25"/>
    <cellStyle name="20% - Accent5 3" xfId="26"/>
    <cellStyle name="20% - Accent5 4" xfId="27"/>
    <cellStyle name="20% - Accent5 5" xfId="28"/>
    <cellStyle name="20% - Accent6 2" xfId="29"/>
    <cellStyle name="20% - Accent6 3" xfId="30"/>
    <cellStyle name="20% - Accent6 4" xfId="31"/>
    <cellStyle name="20% - Accent6 5" xfId="32"/>
    <cellStyle name="40% - Accent1 2" xfId="33"/>
    <cellStyle name="40% - Accent1 3" xfId="34"/>
    <cellStyle name="40% - Accent1 4" xfId="35"/>
    <cellStyle name="40% - Accent1 5" xfId="36"/>
    <cellStyle name="40% - Accent2 2" xfId="37"/>
    <cellStyle name="40% - Accent2 3" xfId="38"/>
    <cellStyle name="40% - Accent2 4" xfId="39"/>
    <cellStyle name="40% - Accent2 5" xfId="40"/>
    <cellStyle name="40% - Accent3 2" xfId="41"/>
    <cellStyle name="40% - Accent3 3" xfId="42"/>
    <cellStyle name="40% - Accent3 4" xfId="43"/>
    <cellStyle name="40% - Accent3 5" xfId="44"/>
    <cellStyle name="40% - Accent4 2" xfId="45"/>
    <cellStyle name="40% - Accent4 3" xfId="46"/>
    <cellStyle name="40% - Accent4 4" xfId="47"/>
    <cellStyle name="40% - Accent4 5" xfId="48"/>
    <cellStyle name="40% - Accent5 2" xfId="49"/>
    <cellStyle name="40% - Accent5 3" xfId="50"/>
    <cellStyle name="40% - Accent5 4" xfId="51"/>
    <cellStyle name="40% - Accent5 5" xfId="52"/>
    <cellStyle name="40% - Accent6 2" xfId="53"/>
    <cellStyle name="40% - Accent6 3" xfId="54"/>
    <cellStyle name="40% - Accent6 4" xfId="55"/>
    <cellStyle name="40% - Accent6 5" xfId="56"/>
    <cellStyle name="60% - Accent1 2" xfId="57"/>
    <cellStyle name="60% - Accent2 2" xfId="58"/>
    <cellStyle name="60% - Accent3 2" xfId="59"/>
    <cellStyle name="60% - Accent4 2" xfId="60"/>
    <cellStyle name="60% - Accent5 2" xfId="61"/>
    <cellStyle name="60% - Accent6 2" xfId="62"/>
    <cellStyle name="Accent1 2" xfId="63"/>
    <cellStyle name="Accent2 2" xfId="64"/>
    <cellStyle name="Accent3 2" xfId="65"/>
    <cellStyle name="Accent4 2" xfId="66"/>
    <cellStyle name="Accent5 2" xfId="67"/>
    <cellStyle name="Accent6 2" xfId="68"/>
    <cellStyle name="Bad 2" xfId="69"/>
    <cellStyle name="Calculation 2" xfId="70"/>
    <cellStyle name="Check Cell 2" xfId="71"/>
    <cellStyle name="Comma 10" xfId="8"/>
    <cellStyle name="Comma 11" xfId="3"/>
    <cellStyle name="Comma 2" xfId="7"/>
    <cellStyle name="Comma 3" xfId="72"/>
    <cellStyle name="Comma 4" xfId="73"/>
    <cellStyle name="Comma 5" xfId="74"/>
    <cellStyle name="Comma 6" xfId="75"/>
    <cellStyle name="Comma 7" xfId="5"/>
    <cellStyle name="Comma 8" xfId="6"/>
    <cellStyle name="Comma 9" xfId="76"/>
    <cellStyle name="Currency 2" xfId="117"/>
    <cellStyle name="Explanatory Text 2" xfId="77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Good 2" xfId="78"/>
    <cellStyle name="Heading 1 2" xfId="79"/>
    <cellStyle name="Heading 2 2" xfId="80"/>
    <cellStyle name="Heading 3 2" xfId="81"/>
    <cellStyle name="Heading 4 2" xfId="82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Input 2" xfId="83"/>
    <cellStyle name="Linked Cell 2" xfId="84"/>
    <cellStyle name="Neutral 2" xfId="85"/>
    <cellStyle name="Normal" xfId="0" builtinId="0"/>
    <cellStyle name="Normal 10" xfId="86"/>
    <cellStyle name="Normal 11" xfId="2"/>
    <cellStyle name="Normal 2" xfId="4"/>
    <cellStyle name="Normal 2 2" xfId="116"/>
    <cellStyle name="Normal 3" xfId="87"/>
    <cellStyle name="Normal 4" xfId="88"/>
    <cellStyle name="Normal 5" xfId="89"/>
    <cellStyle name="Normal 6" xfId="90"/>
    <cellStyle name="Normal 7" xfId="91"/>
    <cellStyle name="Normal 8" xfId="92"/>
    <cellStyle name="Normal 9" xfId="93"/>
    <cellStyle name="Note 2" xfId="94"/>
    <cellStyle name="Note 3" xfId="95"/>
    <cellStyle name="Note 4" xfId="96"/>
    <cellStyle name="Note 5" xfId="97"/>
    <cellStyle name="Note 6" xfId="98"/>
    <cellStyle name="Note 7" xfId="99"/>
    <cellStyle name="Note 8" xfId="100"/>
    <cellStyle name="Note 9" xfId="101"/>
    <cellStyle name="Output 2" xfId="102"/>
    <cellStyle name="Percent" xfId="1" builtinId="5"/>
    <cellStyle name="Title 2" xfId="103"/>
    <cellStyle name="Total 2" xfId="104"/>
    <cellStyle name="Warning Text 2" xfId="105"/>
  </cellStyles>
  <dxfs count="7">
    <dxf>
      <fill>
        <patternFill>
          <fgColor theme="1"/>
          <bgColor rgb="FFFFFF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Medium9"/>
  <colors>
    <mruColors>
      <color rgb="FF99FFCC"/>
      <color rgb="FFFF7C80"/>
      <color rgb="FFFFFFCC"/>
      <color rgb="FF99CCFF"/>
      <color rgb="FFFF99CC"/>
      <color rgb="FFFFCC99"/>
      <color rgb="FF66FFCC"/>
      <color rgb="FFFF9999"/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irector's\FY%202017\GRANTS\FY%2017%202nd%20Quarter%20Grant%20Lapse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 17 GD0 "/>
      <sheetName val="GD0"/>
      <sheetName val="pivots for formulas"/>
      <sheetName val="g5"/>
    </sheetNames>
    <sheetDataSet>
      <sheetData sheetId="0"/>
      <sheetData sheetId="1"/>
      <sheetData sheetId="2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L1">
            <v>1</v>
          </cell>
          <cell r="M1" t="str">
            <v>Comp GL Acct</v>
          </cell>
          <cell r="N1" t="str">
            <v>(Multiple Items)</v>
          </cell>
          <cell r="O1">
            <v>4</v>
          </cell>
          <cell r="P1">
            <v>5</v>
          </cell>
          <cell r="R1">
            <v>1</v>
          </cell>
          <cell r="S1">
            <v>2</v>
          </cell>
          <cell r="T1">
            <v>3</v>
          </cell>
          <cell r="U1">
            <v>4</v>
          </cell>
          <cell r="V1">
            <v>5</v>
          </cell>
          <cell r="W1">
            <v>6</v>
          </cell>
          <cell r="Y1">
            <v>1</v>
          </cell>
          <cell r="AB1">
            <v>4</v>
          </cell>
          <cell r="AC1">
            <v>5</v>
          </cell>
          <cell r="AD1">
            <v>6</v>
          </cell>
          <cell r="AE1">
            <v>7</v>
          </cell>
          <cell r="AG1">
            <v>1</v>
          </cell>
          <cell r="AJ1">
            <v>4</v>
          </cell>
          <cell r="AK1">
            <v>5</v>
          </cell>
        </row>
        <row r="2">
          <cell r="B2" t="str">
            <v>Comp GL Acct</v>
          </cell>
          <cell r="C2" t="str">
            <v>3500</v>
          </cell>
          <cell r="M2" t="str">
            <v>FISCAL_MONTH</v>
          </cell>
          <cell r="N2" t="str">
            <v>(Multiple Items)</v>
          </cell>
          <cell r="S2" t="str">
            <v>Comp GL Acct</v>
          </cell>
          <cell r="T2" t="str">
            <v>3501</v>
          </cell>
          <cell r="Z2" t="str">
            <v>Approp Year</v>
          </cell>
          <cell r="AA2">
            <v>2016</v>
          </cell>
          <cell r="AH2" t="str">
            <v>Approp Year</v>
          </cell>
          <cell r="AI2">
            <v>2016</v>
          </cell>
        </row>
        <row r="3">
          <cell r="Z3" t="str">
            <v>FISCAL_MONTH</v>
          </cell>
          <cell r="AA3" t="str">
            <v>(Multiple Items)</v>
          </cell>
          <cell r="AH3" t="str">
            <v>FISCAL_MONTH</v>
          </cell>
          <cell r="AI3" t="str">
            <v>(Multiple Items)</v>
          </cell>
        </row>
        <row r="4">
          <cell r="B4" t="str">
            <v>Sum of Trans Amt</v>
          </cell>
          <cell r="D4" t="str">
            <v>Approp Year</v>
          </cell>
          <cell r="E4" t="str">
            <v>FISCAL_YEAR</v>
          </cell>
          <cell r="M4" t="str">
            <v>Sum of Trans Amt</v>
          </cell>
          <cell r="O4" t="str">
            <v>Approp Year</v>
          </cell>
          <cell r="S4" t="str">
            <v>Sum of Trans Amt</v>
          </cell>
          <cell r="U4" t="str">
            <v>Approp Year</v>
          </cell>
          <cell r="V4" t="str">
            <v>FISCAL_YEAR</v>
          </cell>
        </row>
        <row r="5">
          <cell r="D5">
            <v>2011</v>
          </cell>
          <cell r="E5">
            <v>2012</v>
          </cell>
          <cell r="F5">
            <v>2013</v>
          </cell>
          <cell r="G5">
            <v>2014</v>
          </cell>
          <cell r="H5">
            <v>2015</v>
          </cell>
          <cell r="I5" t="str">
            <v>Grand Total</v>
          </cell>
          <cell r="M5" t="str">
            <v>Grant No</v>
          </cell>
          <cell r="N5" t="str">
            <v>Grant Ph</v>
          </cell>
          <cell r="O5">
            <v>2016</v>
          </cell>
          <cell r="P5" t="str">
            <v>Grand Total</v>
          </cell>
          <cell r="U5" t="str">
            <v>Grand Total</v>
          </cell>
          <cell r="Z5" t="str">
            <v>Sum of Trans Amt</v>
          </cell>
          <cell r="AB5" t="str">
            <v>Comp GL Acct</v>
          </cell>
          <cell r="AH5" t="str">
            <v>Sum of Trans Amt</v>
          </cell>
          <cell r="AJ5" t="str">
            <v>Comp GL Acct</v>
          </cell>
        </row>
        <row r="6">
          <cell r="B6" t="str">
            <v>Grant No</v>
          </cell>
          <cell r="C6" t="str">
            <v>Grant Ph</v>
          </cell>
          <cell r="L6" t="str">
            <v>15282A11</v>
          </cell>
          <cell r="M6" t="str">
            <v>15282A</v>
          </cell>
          <cell r="N6" t="str">
            <v>11</v>
          </cell>
          <cell r="O6">
            <v>13223.53</v>
          </cell>
          <cell r="P6">
            <v>13223.53</v>
          </cell>
          <cell r="S6" t="str">
            <v>Grant No</v>
          </cell>
          <cell r="T6" t="str">
            <v>Grant Ph</v>
          </cell>
          <cell r="Y6" t="str">
            <v>Grant NoGrant Ph</v>
          </cell>
          <cell r="Z6" t="str">
            <v>Grant No</v>
          </cell>
          <cell r="AA6" t="str">
            <v>Grant Ph</v>
          </cell>
          <cell r="AB6" t="str">
            <v>0950</v>
          </cell>
          <cell r="AC6" t="str">
            <v>3500</v>
          </cell>
          <cell r="AD6" t="str">
            <v>3501</v>
          </cell>
          <cell r="AE6" t="str">
            <v>Grand Total</v>
          </cell>
          <cell r="AG6" t="str">
            <v>Grant NoGrant Ph</v>
          </cell>
          <cell r="AH6" t="str">
            <v>Grant No</v>
          </cell>
          <cell r="AI6" t="str">
            <v>Grant Ph</v>
          </cell>
          <cell r="AJ6" t="str">
            <v>2735</v>
          </cell>
          <cell r="AK6" t="str">
            <v>2736</v>
          </cell>
        </row>
        <row r="7">
          <cell r="A7" t="str">
            <v>02377A10</v>
          </cell>
          <cell r="B7" t="str">
            <v>02377A</v>
          </cell>
          <cell r="C7" t="str">
            <v>10</v>
          </cell>
          <cell r="D7">
            <v>0</v>
          </cell>
          <cell r="E7">
            <v>0</v>
          </cell>
          <cell r="F7">
            <v>0</v>
          </cell>
          <cell r="G7">
            <v>88288.390000000014</v>
          </cell>
          <cell r="H7">
            <v>0</v>
          </cell>
          <cell r="I7">
            <v>88288.390000000014</v>
          </cell>
          <cell r="L7" t="str">
            <v>15282A12</v>
          </cell>
          <cell r="M7" t="str">
            <v>15282A</v>
          </cell>
          <cell r="N7" t="str">
            <v>12</v>
          </cell>
          <cell r="O7">
            <v>127367.65</v>
          </cell>
          <cell r="P7">
            <v>127367.65</v>
          </cell>
          <cell r="R7" t="str">
            <v>Grand Total</v>
          </cell>
          <cell r="S7" t="str">
            <v>Grand Total</v>
          </cell>
          <cell r="U7">
            <v>0</v>
          </cell>
          <cell r="Y7" t="str">
            <v>15282A15</v>
          </cell>
          <cell r="Z7" t="str">
            <v>15282A</v>
          </cell>
          <cell r="AA7" t="str">
            <v>15</v>
          </cell>
          <cell r="AB7">
            <v>0</v>
          </cell>
          <cell r="AC7">
            <v>912880.06</v>
          </cell>
          <cell r="AD7">
            <v>343086.17000000004</v>
          </cell>
          <cell r="AE7">
            <v>1255966.23</v>
          </cell>
          <cell r="AG7" t="str">
            <v>15282A15</v>
          </cell>
          <cell r="AH7" t="str">
            <v>15282A</v>
          </cell>
          <cell r="AI7" t="str">
            <v>15</v>
          </cell>
          <cell r="AJ7">
            <v>0</v>
          </cell>
          <cell r="AK7">
            <v>1062</v>
          </cell>
        </row>
        <row r="8">
          <cell r="A8" t="str">
            <v>03PREP10</v>
          </cell>
          <cell r="B8" t="str">
            <v>03PREP</v>
          </cell>
          <cell r="C8" t="str">
            <v>10</v>
          </cell>
          <cell r="D8">
            <v>56907.35</v>
          </cell>
          <cell r="E8">
            <v>193092.65</v>
          </cell>
          <cell r="F8">
            <v>0</v>
          </cell>
          <cell r="G8">
            <v>0</v>
          </cell>
          <cell r="H8">
            <v>0</v>
          </cell>
          <cell r="I8">
            <v>250000</v>
          </cell>
          <cell r="L8" t="str">
            <v>15282A13</v>
          </cell>
          <cell r="M8" t="str">
            <v>15282A</v>
          </cell>
          <cell r="N8" t="str">
            <v>13</v>
          </cell>
          <cell r="O8">
            <v>766970.6</v>
          </cell>
          <cell r="P8">
            <v>766970.6</v>
          </cell>
          <cell r="R8" t="str">
            <v/>
          </cell>
          <cell r="Y8" t="str">
            <v>32377A13</v>
          </cell>
          <cell r="Z8" t="str">
            <v>32377A</v>
          </cell>
          <cell r="AA8" t="str">
            <v>13</v>
          </cell>
          <cell r="AB8">
            <v>0</v>
          </cell>
          <cell r="AC8">
            <v>47578.52</v>
          </cell>
          <cell r="AD8">
            <v>3142.829999999999</v>
          </cell>
          <cell r="AE8">
            <v>50721.35</v>
          </cell>
          <cell r="AG8" t="str">
            <v>51SAE115</v>
          </cell>
          <cell r="AH8" t="str">
            <v>51SAE1</v>
          </cell>
          <cell r="AI8" t="str">
            <v>15</v>
          </cell>
          <cell r="AJ8">
            <v>385369.76</v>
          </cell>
          <cell r="AK8">
            <v>97271.75</v>
          </cell>
        </row>
        <row r="9">
          <cell r="A9" t="str">
            <v>03PREP11</v>
          </cell>
          <cell r="B9" t="str">
            <v>03PREP</v>
          </cell>
          <cell r="C9" t="str">
            <v>11</v>
          </cell>
          <cell r="D9">
            <v>0</v>
          </cell>
          <cell r="E9">
            <v>29088.989999999954</v>
          </cell>
          <cell r="F9">
            <v>214835.75999999998</v>
          </cell>
          <cell r="G9">
            <v>4057.85</v>
          </cell>
          <cell r="H9">
            <v>0</v>
          </cell>
          <cell r="I9">
            <v>247982.59999999995</v>
          </cell>
          <cell r="L9" t="str">
            <v>15282A14</v>
          </cell>
          <cell r="M9" t="str">
            <v>15282A</v>
          </cell>
          <cell r="N9" t="str">
            <v>14</v>
          </cell>
          <cell r="O9">
            <v>1396708.4799999997</v>
          </cell>
          <cell r="P9">
            <v>1396708.4799999997</v>
          </cell>
          <cell r="R9" t="str">
            <v/>
          </cell>
          <cell r="Y9" t="str">
            <v>42FTS114</v>
          </cell>
          <cell r="Z9" t="str">
            <v>42FTS1</v>
          </cell>
          <cell r="AA9" t="str">
            <v>14</v>
          </cell>
          <cell r="AB9">
            <v>0</v>
          </cell>
          <cell r="AC9">
            <v>8237.4500000000007</v>
          </cell>
          <cell r="AD9">
            <v>0</v>
          </cell>
          <cell r="AE9">
            <v>8237.4500000000007</v>
          </cell>
          <cell r="AG9" t="str">
            <v>52010A15</v>
          </cell>
          <cell r="AH9" t="str">
            <v>52010A</v>
          </cell>
          <cell r="AI9" t="str">
            <v>15</v>
          </cell>
          <cell r="AJ9">
            <v>0</v>
          </cell>
          <cell r="AK9">
            <v>0</v>
          </cell>
        </row>
        <row r="10">
          <cell r="A10" t="str">
            <v>03PREP12</v>
          </cell>
          <cell r="B10" t="str">
            <v>03PREP</v>
          </cell>
          <cell r="C10" t="str">
            <v>12</v>
          </cell>
          <cell r="D10">
            <v>0</v>
          </cell>
          <cell r="E10">
            <v>0</v>
          </cell>
          <cell r="F10">
            <v>0</v>
          </cell>
          <cell r="G10">
            <v>250000.00000000009</v>
          </cell>
          <cell r="H10">
            <v>0</v>
          </cell>
          <cell r="I10">
            <v>250000.00000000009</v>
          </cell>
          <cell r="L10" t="str">
            <v>15282A15</v>
          </cell>
          <cell r="M10" t="str">
            <v>15282A</v>
          </cell>
          <cell r="N10" t="str">
            <v>15</v>
          </cell>
          <cell r="O10">
            <v>2066438.6199999999</v>
          </cell>
          <cell r="P10">
            <v>2066438.6199999999</v>
          </cell>
          <cell r="R10" t="str">
            <v/>
          </cell>
          <cell r="Y10" t="str">
            <v>43PREP14</v>
          </cell>
          <cell r="Z10" t="str">
            <v>43PREP</v>
          </cell>
          <cell r="AA10" t="str">
            <v>14</v>
          </cell>
          <cell r="AB10">
            <v>0</v>
          </cell>
          <cell r="AC10">
            <v>8155.5599999999995</v>
          </cell>
          <cell r="AD10">
            <v>-2616.2599999999998</v>
          </cell>
          <cell r="AE10">
            <v>5539.2999999999993</v>
          </cell>
          <cell r="AG10" t="str">
            <v>52048A15</v>
          </cell>
          <cell r="AH10" t="str">
            <v>52048A</v>
          </cell>
          <cell r="AI10" t="str">
            <v>15</v>
          </cell>
          <cell r="AJ10">
            <v>0</v>
          </cell>
          <cell r="AK10">
            <v>30000</v>
          </cell>
        </row>
        <row r="11">
          <cell r="A11" t="str">
            <v>03PREP13</v>
          </cell>
          <cell r="B11" t="str">
            <v>03PREP</v>
          </cell>
          <cell r="C11" t="str">
            <v>13</v>
          </cell>
          <cell r="D11">
            <v>0</v>
          </cell>
          <cell r="E11">
            <v>0</v>
          </cell>
          <cell r="F11">
            <v>5696.120000000009</v>
          </cell>
          <cell r="G11">
            <v>10317.69</v>
          </cell>
          <cell r="H11">
            <v>233986.18999999992</v>
          </cell>
          <cell r="I11">
            <v>249999.99999999991</v>
          </cell>
          <cell r="L11" t="str">
            <v>32377A13</v>
          </cell>
          <cell r="M11" t="str">
            <v>32377A</v>
          </cell>
          <cell r="N11" t="str">
            <v>13</v>
          </cell>
          <cell r="O11">
            <v>798008.66</v>
          </cell>
          <cell r="P11">
            <v>798008.66</v>
          </cell>
          <cell r="R11" t="str">
            <v/>
          </cell>
          <cell r="Y11" t="str">
            <v>43PREP15</v>
          </cell>
          <cell r="Z11" t="str">
            <v>43PREP</v>
          </cell>
          <cell r="AA11" t="str">
            <v>15</v>
          </cell>
          <cell r="AB11">
            <v>0</v>
          </cell>
          <cell r="AC11">
            <v>1.773026170326375E-13</v>
          </cell>
          <cell r="AD11">
            <v>0</v>
          </cell>
          <cell r="AE11">
            <v>1.773026170326375E-13</v>
          </cell>
          <cell r="AG11" t="str">
            <v>52181A15</v>
          </cell>
          <cell r="AH11" t="str">
            <v>52181A</v>
          </cell>
          <cell r="AI11" t="str">
            <v>15</v>
          </cell>
          <cell r="AJ11">
            <v>250000</v>
          </cell>
          <cell r="AK11">
            <v>0</v>
          </cell>
        </row>
        <row r="12">
          <cell r="A12" t="str">
            <v>03PREP14</v>
          </cell>
          <cell r="B12" t="str">
            <v>03PREP</v>
          </cell>
          <cell r="C12" t="str">
            <v>14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L12" t="str">
            <v>41DCV114</v>
          </cell>
          <cell r="M12" t="str">
            <v>41DCV1</v>
          </cell>
          <cell r="N12" t="str">
            <v>14</v>
          </cell>
          <cell r="O12">
            <v>360.3</v>
          </cell>
          <cell r="P12">
            <v>360.3</v>
          </cell>
          <cell r="R12" t="str">
            <v/>
          </cell>
          <cell r="Y12" t="str">
            <v>45079A14</v>
          </cell>
          <cell r="Z12" t="str">
            <v>45079A</v>
          </cell>
          <cell r="AA12" t="str">
            <v>14</v>
          </cell>
          <cell r="AB12">
            <v>0</v>
          </cell>
          <cell r="AC12">
            <v>7081.78</v>
          </cell>
          <cell r="AD12">
            <v>-7081.78</v>
          </cell>
          <cell r="AE12">
            <v>0</v>
          </cell>
          <cell r="AG12" t="str">
            <v>52196A15</v>
          </cell>
          <cell r="AH12" t="str">
            <v>52196A</v>
          </cell>
          <cell r="AI12" t="str">
            <v>15</v>
          </cell>
          <cell r="AJ12">
            <v>1141.4000000000001</v>
          </cell>
          <cell r="AK12">
            <v>0</v>
          </cell>
        </row>
        <row r="13">
          <cell r="A13" t="str">
            <v>12048A11</v>
          </cell>
          <cell r="B13" t="str">
            <v>12048A</v>
          </cell>
          <cell r="C13" t="str">
            <v>11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L13" t="str">
            <v>41NAEP14</v>
          </cell>
          <cell r="M13" t="str">
            <v>41NAEP</v>
          </cell>
          <cell r="N13" t="str">
            <v>14</v>
          </cell>
          <cell r="O13">
            <v>3492.91</v>
          </cell>
          <cell r="P13">
            <v>3492.91</v>
          </cell>
          <cell r="R13" t="str">
            <v/>
          </cell>
          <cell r="Y13" t="str">
            <v>51600A15</v>
          </cell>
          <cell r="Z13" t="str">
            <v>51600A</v>
          </cell>
          <cell r="AA13" t="str">
            <v>15</v>
          </cell>
          <cell r="AB13">
            <v>0</v>
          </cell>
          <cell r="AC13">
            <v>575915.4</v>
          </cell>
          <cell r="AD13">
            <v>76128.719999999987</v>
          </cell>
          <cell r="AE13">
            <v>652044.12</v>
          </cell>
          <cell r="AG13" t="str">
            <v>52367A15</v>
          </cell>
          <cell r="AH13" t="str">
            <v>52367A</v>
          </cell>
          <cell r="AI13" t="str">
            <v>15</v>
          </cell>
          <cell r="AJ13">
            <v>59856</v>
          </cell>
          <cell r="AK13">
            <v>0</v>
          </cell>
        </row>
        <row r="14">
          <cell r="A14">
            <v>0</v>
          </cell>
          <cell r="B14" t="str">
            <v>15282A</v>
          </cell>
          <cell r="C14" t="str">
            <v>11</v>
          </cell>
          <cell r="D14">
            <v>514656.99000000005</v>
          </cell>
          <cell r="E14">
            <v>427810.05</v>
          </cell>
          <cell r="F14">
            <v>88424.320000000007</v>
          </cell>
          <cell r="G14">
            <v>88995.18</v>
          </cell>
          <cell r="H14">
            <v>0</v>
          </cell>
          <cell r="I14">
            <v>1119886.54</v>
          </cell>
          <cell r="L14" t="str">
            <v>41NSB114</v>
          </cell>
          <cell r="M14" t="str">
            <v>41NSB1</v>
          </cell>
          <cell r="N14" t="str">
            <v>14</v>
          </cell>
          <cell r="O14">
            <v>780235.7</v>
          </cell>
          <cell r="P14">
            <v>780235.7</v>
          </cell>
          <cell r="R14" t="str">
            <v/>
          </cell>
          <cell r="Y14" t="str">
            <v>51CAA115</v>
          </cell>
          <cell r="Z14" t="str">
            <v>51CAA1</v>
          </cell>
          <cell r="AA14" t="str">
            <v>15</v>
          </cell>
          <cell r="AB14">
            <v>0</v>
          </cell>
          <cell r="AC14">
            <v>553.94999999999982</v>
          </cell>
          <cell r="AD14">
            <v>-553.95000000000016</v>
          </cell>
          <cell r="AE14">
            <v>-3.4106051316484809E-13</v>
          </cell>
          <cell r="AG14" t="str">
            <v>52369A15</v>
          </cell>
          <cell r="AH14" t="str">
            <v>52369A</v>
          </cell>
          <cell r="AI14" t="str">
            <v>15</v>
          </cell>
          <cell r="AJ14">
            <v>693215</v>
          </cell>
          <cell r="AK14">
            <v>0</v>
          </cell>
        </row>
        <row r="15">
          <cell r="A15">
            <v>0</v>
          </cell>
          <cell r="B15" t="str">
            <v>15282A</v>
          </cell>
          <cell r="C15" t="str">
            <v>12</v>
          </cell>
          <cell r="D15">
            <v>0</v>
          </cell>
          <cell r="E15">
            <v>1673391.8100000008</v>
          </cell>
          <cell r="F15">
            <v>3700.45</v>
          </cell>
          <cell r="G15">
            <v>169508.04</v>
          </cell>
          <cell r="H15">
            <v>0</v>
          </cell>
          <cell r="I15">
            <v>1846600.3000000007</v>
          </cell>
          <cell r="L15" t="str">
            <v>41NSL114</v>
          </cell>
          <cell r="M15" t="str">
            <v>41NSL1</v>
          </cell>
          <cell r="N15" t="str">
            <v>14</v>
          </cell>
          <cell r="O15">
            <v>1445319.25</v>
          </cell>
          <cell r="P15">
            <v>1445319.25</v>
          </cell>
          <cell r="R15" t="str">
            <v/>
          </cell>
          <cell r="Y15" t="str">
            <v>51CAC115</v>
          </cell>
          <cell r="Z15" t="str">
            <v>51CAC1</v>
          </cell>
          <cell r="AA15" t="str">
            <v>15</v>
          </cell>
          <cell r="AB15">
            <v>0</v>
          </cell>
          <cell r="AC15">
            <v>1934.06</v>
          </cell>
          <cell r="AD15">
            <v>0</v>
          </cell>
          <cell r="AE15">
            <v>1934.06</v>
          </cell>
          <cell r="AG15" t="str">
            <v>52378A15</v>
          </cell>
          <cell r="AH15" t="str">
            <v>52378A</v>
          </cell>
          <cell r="AI15" t="str">
            <v>15</v>
          </cell>
          <cell r="AJ15">
            <v>11376.37</v>
          </cell>
          <cell r="AK15">
            <v>41945</v>
          </cell>
        </row>
        <row r="16">
          <cell r="A16">
            <v>0</v>
          </cell>
          <cell r="B16" t="str">
            <v>15282A</v>
          </cell>
          <cell r="C16" t="str">
            <v>13</v>
          </cell>
          <cell r="D16">
            <v>0</v>
          </cell>
          <cell r="E16">
            <v>0</v>
          </cell>
          <cell r="F16">
            <v>2625954.9500000002</v>
          </cell>
          <cell r="G16">
            <v>421.88</v>
          </cell>
          <cell r="H16">
            <v>463780.49</v>
          </cell>
          <cell r="I16">
            <v>3090157.3200000003</v>
          </cell>
          <cell r="L16" t="str">
            <v>42377A14</v>
          </cell>
          <cell r="M16" t="str">
            <v>42377A</v>
          </cell>
          <cell r="N16" t="str">
            <v>14</v>
          </cell>
          <cell r="O16">
            <v>1427660</v>
          </cell>
          <cell r="P16">
            <v>1427660</v>
          </cell>
          <cell r="R16" t="str">
            <v/>
          </cell>
          <cell r="Y16" t="str">
            <v>51CAF115</v>
          </cell>
          <cell r="Z16" t="str">
            <v>51CAF1</v>
          </cell>
          <cell r="AA16" t="str">
            <v>15</v>
          </cell>
          <cell r="AB16">
            <v>0</v>
          </cell>
          <cell r="AC16">
            <v>22576.639999999999</v>
          </cell>
          <cell r="AD16">
            <v>0</v>
          </cell>
          <cell r="AE16">
            <v>22576.639999999999</v>
          </cell>
          <cell r="AG16" t="str">
            <v>52CCDD15</v>
          </cell>
          <cell r="AH16" t="str">
            <v>52CCDD</v>
          </cell>
          <cell r="AI16" t="str">
            <v>15</v>
          </cell>
          <cell r="AJ16">
            <v>199520</v>
          </cell>
          <cell r="AK16">
            <v>49880</v>
          </cell>
        </row>
        <row r="17">
          <cell r="A17">
            <v>0</v>
          </cell>
          <cell r="B17" t="str">
            <v>15282A</v>
          </cell>
          <cell r="C17" t="str">
            <v>14</v>
          </cell>
          <cell r="D17">
            <v>0</v>
          </cell>
          <cell r="E17">
            <v>0</v>
          </cell>
          <cell r="F17">
            <v>0</v>
          </cell>
          <cell r="G17">
            <v>2361722.640000002</v>
          </cell>
          <cell r="H17">
            <v>121436.54000000001</v>
          </cell>
          <cell r="I17">
            <v>2483159.180000002</v>
          </cell>
          <cell r="L17" t="str">
            <v>42FTS114</v>
          </cell>
          <cell r="M17" t="str">
            <v>42FTS1</v>
          </cell>
          <cell r="N17" t="str">
            <v>14</v>
          </cell>
          <cell r="O17">
            <v>8237.4500000000007</v>
          </cell>
          <cell r="P17">
            <v>8237.4500000000007</v>
          </cell>
          <cell r="R17" t="str">
            <v/>
          </cell>
          <cell r="Y17" t="str">
            <v>51FFV115</v>
          </cell>
          <cell r="Z17" t="str">
            <v>51FFV1</v>
          </cell>
          <cell r="AA17" t="str">
            <v>15</v>
          </cell>
          <cell r="AB17">
            <v>0</v>
          </cell>
          <cell r="AC17">
            <v>274.50999999999988</v>
          </cell>
          <cell r="AD17">
            <v>-274.50999999999976</v>
          </cell>
          <cell r="AE17">
            <v>1.1368683772161603E-13</v>
          </cell>
          <cell r="AG17" t="str">
            <v>55079A15</v>
          </cell>
          <cell r="AH17" t="str">
            <v>55079A</v>
          </cell>
          <cell r="AI17" t="str">
            <v>15</v>
          </cell>
          <cell r="AJ17">
            <v>0</v>
          </cell>
          <cell r="AK17">
            <v>7216</v>
          </cell>
        </row>
        <row r="18">
          <cell r="A18" t="str">
            <v>15282A15</v>
          </cell>
          <cell r="B18" t="str">
            <v>15282A</v>
          </cell>
          <cell r="C18" t="str">
            <v>15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3422353.6899999995</v>
          </cell>
          <cell r="I18">
            <v>3422353.6899999995</v>
          </cell>
          <cell r="L18" t="str">
            <v>43PREP14</v>
          </cell>
          <cell r="M18" t="str">
            <v>43PREP</v>
          </cell>
          <cell r="N18" t="str">
            <v>14</v>
          </cell>
          <cell r="O18">
            <v>249864.04</v>
          </cell>
          <cell r="P18">
            <v>249864.04</v>
          </cell>
          <cell r="R18" t="str">
            <v/>
          </cell>
          <cell r="Y18" t="str">
            <v>51HSSC15</v>
          </cell>
          <cell r="Z18" t="str">
            <v>51HSSC</v>
          </cell>
          <cell r="AA18" t="str">
            <v>15</v>
          </cell>
          <cell r="AB18">
            <v>0</v>
          </cell>
          <cell r="AC18">
            <v>2438.9800000000027</v>
          </cell>
          <cell r="AD18">
            <v>-2438.98</v>
          </cell>
          <cell r="AE18">
            <v>2.7284841053187847E-12</v>
          </cell>
          <cell r="AG18" t="str">
            <v>61SAE116</v>
          </cell>
          <cell r="AH18" t="str">
            <v>61SAE1</v>
          </cell>
          <cell r="AI18" t="str">
            <v>16</v>
          </cell>
          <cell r="AJ18">
            <v>3204</v>
          </cell>
          <cell r="AK18">
            <v>0</v>
          </cell>
        </row>
        <row r="19">
          <cell r="A19" t="str">
            <v>21SAE112</v>
          </cell>
          <cell r="B19" t="str">
            <v>21SAE1</v>
          </cell>
          <cell r="C19" t="str">
            <v>12</v>
          </cell>
          <cell r="D19">
            <v>0</v>
          </cell>
          <cell r="E19">
            <v>0</v>
          </cell>
          <cell r="F19">
            <v>0</v>
          </cell>
          <cell r="G19">
            <v>6198.0800000000017</v>
          </cell>
          <cell r="H19">
            <v>0</v>
          </cell>
          <cell r="I19">
            <v>6198.0800000000017</v>
          </cell>
          <cell r="L19" t="str">
            <v>45079A14</v>
          </cell>
          <cell r="M19" t="str">
            <v>45079A</v>
          </cell>
          <cell r="N19" t="str">
            <v>14</v>
          </cell>
          <cell r="O19">
            <v>100000</v>
          </cell>
          <cell r="P19">
            <v>100000</v>
          </cell>
          <cell r="R19" t="str">
            <v/>
          </cell>
          <cell r="Y19" t="str">
            <v>51NAEP15</v>
          </cell>
          <cell r="Z19" t="str">
            <v>51NAEP</v>
          </cell>
          <cell r="AA19" t="str">
            <v>15</v>
          </cell>
          <cell r="AB19">
            <v>0</v>
          </cell>
          <cell r="AC19">
            <v>31167.839999999997</v>
          </cell>
          <cell r="AD19">
            <v>524.74999999999841</v>
          </cell>
          <cell r="AE19">
            <v>31692.589999999997</v>
          </cell>
          <cell r="AG19" t="str">
            <v>62002A16</v>
          </cell>
          <cell r="AH19" t="str">
            <v>62002A</v>
          </cell>
          <cell r="AI19" t="str">
            <v>16</v>
          </cell>
          <cell r="AJ19">
            <v>0</v>
          </cell>
          <cell r="AK19">
            <v>0</v>
          </cell>
        </row>
        <row r="20">
          <cell r="A20" t="str">
            <v>22048A12</v>
          </cell>
          <cell r="B20" t="str">
            <v>22048A</v>
          </cell>
          <cell r="C20" t="str">
            <v>12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L20" t="str">
            <v>51600A15</v>
          </cell>
          <cell r="M20" t="str">
            <v>51600A</v>
          </cell>
          <cell r="N20" t="str">
            <v>15</v>
          </cell>
          <cell r="O20">
            <v>1675856</v>
          </cell>
          <cell r="P20">
            <v>1675856</v>
          </cell>
          <cell r="R20" t="str">
            <v/>
          </cell>
          <cell r="Y20" t="str">
            <v>51SAE115</v>
          </cell>
          <cell r="Z20" t="str">
            <v>51SAE1</v>
          </cell>
          <cell r="AA20" t="str">
            <v>15</v>
          </cell>
          <cell r="AB20">
            <v>0</v>
          </cell>
          <cell r="AC20">
            <v>353951.38</v>
          </cell>
          <cell r="AD20">
            <v>-1880.1300000000058</v>
          </cell>
          <cell r="AE20">
            <v>352071.25</v>
          </cell>
          <cell r="AG20" t="str">
            <v>62010A16</v>
          </cell>
          <cell r="AH20" t="str">
            <v>62010A</v>
          </cell>
          <cell r="AI20" t="str">
            <v>16</v>
          </cell>
          <cell r="AJ20">
            <v>3620.65</v>
          </cell>
          <cell r="AK20">
            <v>0</v>
          </cell>
        </row>
        <row r="21">
          <cell r="A21" t="str">
            <v>22377A12</v>
          </cell>
          <cell r="B21" t="str">
            <v>22377A</v>
          </cell>
          <cell r="C21" t="str">
            <v>12</v>
          </cell>
          <cell r="D21">
            <v>0</v>
          </cell>
          <cell r="E21">
            <v>0</v>
          </cell>
          <cell r="F21">
            <v>0</v>
          </cell>
          <cell r="G21">
            <v>900</v>
          </cell>
          <cell r="H21">
            <v>323402.40999999997</v>
          </cell>
          <cell r="I21">
            <v>324302.40999999997</v>
          </cell>
          <cell r="L21" t="str">
            <v>51CAC115</v>
          </cell>
          <cell r="M21" t="str">
            <v>51CAC1</v>
          </cell>
          <cell r="N21" t="str">
            <v>15</v>
          </cell>
          <cell r="O21">
            <v>102590</v>
          </cell>
          <cell r="P21">
            <v>102590</v>
          </cell>
          <cell r="R21" t="str">
            <v/>
          </cell>
          <cell r="Y21" t="str">
            <v>51SSA115</v>
          </cell>
          <cell r="Z21" t="str">
            <v>51SSA1</v>
          </cell>
          <cell r="AA21" t="str">
            <v>15</v>
          </cell>
          <cell r="AB21">
            <v>0</v>
          </cell>
          <cell r="AC21">
            <v>-9.4216301427252347E-14</v>
          </cell>
          <cell r="AD21">
            <v>-8.9511731360403246E-15</v>
          </cell>
          <cell r="AE21">
            <v>-1.0316747456329267E-13</v>
          </cell>
          <cell r="AG21" t="str">
            <v>62027A16</v>
          </cell>
          <cell r="AH21" t="str">
            <v>62027A</v>
          </cell>
          <cell r="AI21" t="str">
            <v>16</v>
          </cell>
          <cell r="AJ21">
            <v>1276.9000000000001</v>
          </cell>
          <cell r="AK21">
            <v>350000</v>
          </cell>
        </row>
        <row r="22">
          <cell r="A22" t="str">
            <v>22378A12</v>
          </cell>
          <cell r="B22" t="str">
            <v>22378A</v>
          </cell>
          <cell r="C22" t="str">
            <v>12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L22" t="str">
            <v>51CAF115</v>
          </cell>
          <cell r="M22" t="str">
            <v>51CAF1</v>
          </cell>
          <cell r="N22" t="str">
            <v>15</v>
          </cell>
          <cell r="O22">
            <v>1547786</v>
          </cell>
          <cell r="P22">
            <v>1547786</v>
          </cell>
          <cell r="R22" t="str">
            <v/>
          </cell>
          <cell r="Y22" t="str">
            <v>51TEF115</v>
          </cell>
          <cell r="Z22" t="str">
            <v>51TEF1</v>
          </cell>
          <cell r="AA22" t="str">
            <v>15</v>
          </cell>
          <cell r="AB22">
            <v>0</v>
          </cell>
          <cell r="AC22">
            <v>1.1778356068248286E-12</v>
          </cell>
          <cell r="AD22">
            <v>-3.1374902675906924E-13</v>
          </cell>
          <cell r="AE22">
            <v>8.6408658006575934E-13</v>
          </cell>
          <cell r="AG22" t="str">
            <v>62048A16</v>
          </cell>
          <cell r="AH22" t="str">
            <v>62048A</v>
          </cell>
          <cell r="AI22" t="str">
            <v>16</v>
          </cell>
          <cell r="AJ22">
            <v>20000</v>
          </cell>
          <cell r="AK22">
            <v>0</v>
          </cell>
        </row>
        <row r="23">
          <cell r="A23" t="str">
            <v>22CCDD12</v>
          </cell>
          <cell r="B23" t="str">
            <v>22CCDD</v>
          </cell>
          <cell r="C23" t="str">
            <v>12</v>
          </cell>
          <cell r="D23">
            <v>0</v>
          </cell>
          <cell r="E23">
            <v>0</v>
          </cell>
          <cell r="F23">
            <v>0</v>
          </cell>
          <cell r="G23">
            <v>126273.76000000001</v>
          </cell>
          <cell r="H23">
            <v>0</v>
          </cell>
          <cell r="I23">
            <v>126273.76000000001</v>
          </cell>
          <cell r="L23" t="str">
            <v>51CAS115</v>
          </cell>
          <cell r="M23" t="str">
            <v>51CAS1</v>
          </cell>
          <cell r="N23" t="str">
            <v>15</v>
          </cell>
          <cell r="O23">
            <v>18834</v>
          </cell>
          <cell r="P23">
            <v>18834</v>
          </cell>
          <cell r="R23" t="str">
            <v/>
          </cell>
          <cell r="Y23" t="str">
            <v>52002A15</v>
          </cell>
          <cell r="Z23" t="str">
            <v>52002A</v>
          </cell>
          <cell r="AA23" t="str">
            <v>15</v>
          </cell>
          <cell r="AB23">
            <v>0</v>
          </cell>
          <cell r="AC23">
            <v>646259.91</v>
          </cell>
          <cell r="AD23">
            <v>0</v>
          </cell>
          <cell r="AE23">
            <v>646259.91</v>
          </cell>
          <cell r="AG23" t="str">
            <v>62181A16</v>
          </cell>
          <cell r="AH23" t="str">
            <v>62181A</v>
          </cell>
          <cell r="AI23" t="str">
            <v>16</v>
          </cell>
          <cell r="AJ23">
            <v>1666.3999999999999</v>
          </cell>
          <cell r="AK23">
            <v>0</v>
          </cell>
        </row>
        <row r="24">
          <cell r="A24" t="str">
            <v>22HHFK12</v>
          </cell>
          <cell r="B24" t="str">
            <v>22HHFK</v>
          </cell>
          <cell r="C24" t="str">
            <v>12</v>
          </cell>
          <cell r="D24">
            <v>0</v>
          </cell>
          <cell r="E24">
            <v>0</v>
          </cell>
          <cell r="F24">
            <v>0</v>
          </cell>
          <cell r="G24">
            <v>3123.06</v>
          </cell>
          <cell r="H24">
            <v>0</v>
          </cell>
          <cell r="I24">
            <v>3123.06</v>
          </cell>
          <cell r="L24" t="str">
            <v>51FFV115</v>
          </cell>
          <cell r="M24" t="str">
            <v>51FFV1</v>
          </cell>
          <cell r="N24" t="str">
            <v>15</v>
          </cell>
          <cell r="O24">
            <v>133946</v>
          </cell>
          <cell r="P24">
            <v>133946</v>
          </cell>
          <cell r="R24" t="str">
            <v/>
          </cell>
          <cell r="Y24" t="str">
            <v>52010A15</v>
          </cell>
          <cell r="Z24" t="str">
            <v>52010A</v>
          </cell>
          <cell r="AA24" t="str">
            <v>15</v>
          </cell>
          <cell r="AB24">
            <v>0</v>
          </cell>
          <cell r="AC24">
            <v>1181678.8600000003</v>
          </cell>
          <cell r="AD24">
            <v>10662.490000000047</v>
          </cell>
          <cell r="AE24">
            <v>1192341.3500000003</v>
          </cell>
          <cell r="AG24" t="str">
            <v>62196A16</v>
          </cell>
          <cell r="AH24" t="str">
            <v>62196A</v>
          </cell>
          <cell r="AI24" t="str">
            <v>16</v>
          </cell>
          <cell r="AJ24">
            <v>1767.5</v>
          </cell>
          <cell r="AK24">
            <v>0</v>
          </cell>
        </row>
        <row r="25">
          <cell r="A25" t="str">
            <v>31938C13</v>
          </cell>
          <cell r="B25" t="str">
            <v>31938C</v>
          </cell>
          <cell r="C25" t="str">
            <v>13</v>
          </cell>
          <cell r="D25">
            <v>0</v>
          </cell>
          <cell r="E25">
            <v>0</v>
          </cell>
          <cell r="F25">
            <v>0</v>
          </cell>
          <cell r="G25">
            <v>3804.62</v>
          </cell>
          <cell r="H25">
            <v>0</v>
          </cell>
          <cell r="I25">
            <v>3804.62</v>
          </cell>
          <cell r="L25" t="str">
            <v>51HSSC15</v>
          </cell>
          <cell r="M25" t="str">
            <v>51HSSC</v>
          </cell>
          <cell r="N25" t="str">
            <v>15</v>
          </cell>
          <cell r="O25">
            <v>16000</v>
          </cell>
          <cell r="P25">
            <v>16000</v>
          </cell>
          <cell r="R25" t="str">
            <v/>
          </cell>
          <cell r="Y25" t="str">
            <v>52027A15</v>
          </cell>
          <cell r="Z25" t="str">
            <v>52027A</v>
          </cell>
          <cell r="AA25" t="str">
            <v>15</v>
          </cell>
          <cell r="AB25">
            <v>0</v>
          </cell>
          <cell r="AC25">
            <v>90150.090000000026</v>
          </cell>
          <cell r="AD25">
            <v>-5310.1400000000222</v>
          </cell>
          <cell r="AE25">
            <v>84839.95</v>
          </cell>
          <cell r="AG25" t="str">
            <v>62287C16</v>
          </cell>
          <cell r="AH25" t="str">
            <v>62287C</v>
          </cell>
          <cell r="AI25" t="str">
            <v>16</v>
          </cell>
          <cell r="AJ25">
            <v>3159.38</v>
          </cell>
          <cell r="AK25">
            <v>0</v>
          </cell>
        </row>
        <row r="26">
          <cell r="A26" t="str">
            <v>31CAA113</v>
          </cell>
          <cell r="B26" t="str">
            <v>31CAA1</v>
          </cell>
          <cell r="C26" t="str">
            <v>13</v>
          </cell>
          <cell r="D26">
            <v>0</v>
          </cell>
          <cell r="E26">
            <v>0</v>
          </cell>
          <cell r="F26">
            <v>0</v>
          </cell>
          <cell r="G26">
            <v>2598.6599999999962</v>
          </cell>
          <cell r="H26">
            <v>0</v>
          </cell>
          <cell r="I26">
            <v>2598.6599999999962</v>
          </cell>
          <cell r="L26" t="str">
            <v>51NAEP15</v>
          </cell>
          <cell r="M26" t="str">
            <v>51NAEP</v>
          </cell>
          <cell r="N26" t="str">
            <v>15</v>
          </cell>
          <cell r="O26">
            <v>55196.05</v>
          </cell>
          <cell r="P26">
            <v>55196.05</v>
          </cell>
          <cell r="R26" t="str">
            <v/>
          </cell>
          <cell r="Y26" t="str">
            <v>52048A15</v>
          </cell>
          <cell r="Z26" t="str">
            <v>52048A</v>
          </cell>
          <cell r="AA26" t="str">
            <v>15</v>
          </cell>
          <cell r="AB26">
            <v>0</v>
          </cell>
          <cell r="AC26">
            <v>1541.390000000001</v>
          </cell>
          <cell r="AD26">
            <v>-1275.8899999999976</v>
          </cell>
          <cell r="AE26">
            <v>265.50000000000341</v>
          </cell>
          <cell r="AG26" t="str">
            <v>62365A16</v>
          </cell>
          <cell r="AH26" t="str">
            <v>62365A</v>
          </cell>
          <cell r="AI26" t="str">
            <v>16</v>
          </cell>
          <cell r="AJ26">
            <v>0</v>
          </cell>
          <cell r="AK26">
            <v>0</v>
          </cell>
        </row>
        <row r="27">
          <cell r="A27" t="str">
            <v>31CAC113</v>
          </cell>
          <cell r="B27" t="str">
            <v>31CAC1</v>
          </cell>
          <cell r="C27" t="str">
            <v>13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L27" t="str">
            <v>51NSB115</v>
          </cell>
          <cell r="M27" t="str">
            <v>51NSB1</v>
          </cell>
          <cell r="N27" t="str">
            <v>15</v>
          </cell>
          <cell r="O27">
            <v>1427065</v>
          </cell>
          <cell r="P27">
            <v>1427065</v>
          </cell>
          <cell r="R27" t="str">
            <v/>
          </cell>
          <cell r="Y27" t="str">
            <v>52181A15</v>
          </cell>
          <cell r="Z27" t="str">
            <v>52181A</v>
          </cell>
          <cell r="AA27" t="str">
            <v>15</v>
          </cell>
          <cell r="AB27">
            <v>0</v>
          </cell>
          <cell r="AC27">
            <v>7044.4399999999832</v>
          </cell>
          <cell r="AD27">
            <v>-7044.4399999999987</v>
          </cell>
          <cell r="AE27">
            <v>-1.546140993013978E-11</v>
          </cell>
          <cell r="AG27" t="str">
            <v>62367A16</v>
          </cell>
          <cell r="AH27" t="str">
            <v>62367A</v>
          </cell>
          <cell r="AI27" t="str">
            <v>16</v>
          </cell>
          <cell r="AJ27">
            <v>106990</v>
          </cell>
          <cell r="AK27">
            <v>0</v>
          </cell>
        </row>
        <row r="28">
          <cell r="A28" t="str">
            <v>31CAF113</v>
          </cell>
          <cell r="B28" t="str">
            <v>31CAF1</v>
          </cell>
          <cell r="C28" t="str">
            <v>13</v>
          </cell>
          <cell r="D28">
            <v>0</v>
          </cell>
          <cell r="E28">
            <v>0</v>
          </cell>
          <cell r="F28">
            <v>0</v>
          </cell>
          <cell r="G28">
            <v>-2.2737367544323206E-13</v>
          </cell>
          <cell r="H28">
            <v>0</v>
          </cell>
          <cell r="I28">
            <v>-2.2737367544323206E-13</v>
          </cell>
          <cell r="L28" t="str">
            <v>51NSL115</v>
          </cell>
          <cell r="M28" t="str">
            <v>51NSL1</v>
          </cell>
          <cell r="N28" t="str">
            <v>15</v>
          </cell>
          <cell r="O28">
            <v>3491459</v>
          </cell>
          <cell r="P28">
            <v>3491459</v>
          </cell>
          <cell r="R28" t="str">
            <v/>
          </cell>
          <cell r="Y28" t="str">
            <v>52196A15</v>
          </cell>
          <cell r="Z28" t="str">
            <v>52196A</v>
          </cell>
          <cell r="AA28" t="str">
            <v>15</v>
          </cell>
          <cell r="AB28">
            <v>0</v>
          </cell>
          <cell r="AC28">
            <v>57990.800000000054</v>
          </cell>
          <cell r="AD28">
            <v>1268.6099999999997</v>
          </cell>
          <cell r="AE28">
            <v>59259.410000000054</v>
          </cell>
          <cell r="AG28" t="str">
            <v>62369A16</v>
          </cell>
          <cell r="AH28" t="str">
            <v>62369A</v>
          </cell>
          <cell r="AI28" t="str">
            <v>16</v>
          </cell>
          <cell r="AJ28">
            <v>2266704.14</v>
          </cell>
          <cell r="AK28">
            <v>0</v>
          </cell>
        </row>
        <row r="29">
          <cell r="A29" t="str">
            <v>31FFV113</v>
          </cell>
          <cell r="B29" t="str">
            <v>31FFV1</v>
          </cell>
          <cell r="C29" t="str">
            <v>13</v>
          </cell>
          <cell r="D29">
            <v>0</v>
          </cell>
          <cell r="E29">
            <v>0</v>
          </cell>
          <cell r="F29">
            <v>0</v>
          </cell>
          <cell r="G29">
            <v>84015.78</v>
          </cell>
          <cell r="H29">
            <v>0</v>
          </cell>
          <cell r="I29">
            <v>84015.78</v>
          </cell>
          <cell r="L29" t="str">
            <v>51NSM115</v>
          </cell>
          <cell r="M29" t="str">
            <v>51NSM1</v>
          </cell>
          <cell r="N29" t="str">
            <v>15</v>
          </cell>
          <cell r="O29">
            <v>1500</v>
          </cell>
          <cell r="P29">
            <v>1500</v>
          </cell>
          <cell r="R29" t="str">
            <v/>
          </cell>
          <cell r="Y29" t="str">
            <v>52287C15</v>
          </cell>
          <cell r="Z29" t="str">
            <v>52287C</v>
          </cell>
          <cell r="AA29" t="str">
            <v>15</v>
          </cell>
          <cell r="AB29">
            <v>0</v>
          </cell>
          <cell r="AC29">
            <v>770392.86</v>
          </cell>
          <cell r="AD29">
            <v>38129.819999999992</v>
          </cell>
          <cell r="AE29">
            <v>808522.67999999993</v>
          </cell>
          <cell r="AG29" t="str">
            <v>62378A16</v>
          </cell>
          <cell r="AH29" t="str">
            <v>62378A</v>
          </cell>
          <cell r="AI29" t="str">
            <v>16</v>
          </cell>
          <cell r="AJ29">
            <v>0</v>
          </cell>
          <cell r="AK29">
            <v>0</v>
          </cell>
        </row>
        <row r="30">
          <cell r="A30" t="str">
            <v>31HSSC13</v>
          </cell>
          <cell r="B30" t="str">
            <v>31HSSC</v>
          </cell>
          <cell r="C30" t="str">
            <v>13</v>
          </cell>
          <cell r="D30">
            <v>0</v>
          </cell>
          <cell r="E30">
            <v>0</v>
          </cell>
          <cell r="F30">
            <v>0</v>
          </cell>
          <cell r="G30">
            <v>69802.2</v>
          </cell>
          <cell r="H30">
            <v>0</v>
          </cell>
          <cell r="I30">
            <v>69802.2</v>
          </cell>
          <cell r="L30" t="str">
            <v>51SAE115</v>
          </cell>
          <cell r="M30" t="str">
            <v>51SAE1</v>
          </cell>
          <cell r="N30" t="str">
            <v>15</v>
          </cell>
          <cell r="O30">
            <v>1138238.07</v>
          </cell>
          <cell r="P30">
            <v>1138238.07</v>
          </cell>
          <cell r="R30" t="str">
            <v/>
          </cell>
          <cell r="Y30" t="str">
            <v>52365A15</v>
          </cell>
          <cell r="Z30" t="str">
            <v>52365A</v>
          </cell>
          <cell r="AA30" t="str">
            <v>15</v>
          </cell>
          <cell r="AB30">
            <v>0</v>
          </cell>
          <cell r="AC30">
            <v>38335.089999999997</v>
          </cell>
          <cell r="AD30">
            <v>3198.4499999999994</v>
          </cell>
          <cell r="AE30">
            <v>41533.539999999994</v>
          </cell>
          <cell r="AG30" t="str">
            <v>62CCDF16</v>
          </cell>
          <cell r="AH30" t="str">
            <v>62CCDF</v>
          </cell>
          <cell r="AI30" t="str">
            <v>16</v>
          </cell>
          <cell r="AJ30">
            <v>236144</v>
          </cell>
          <cell r="AK30">
            <v>0</v>
          </cell>
        </row>
        <row r="31">
          <cell r="A31" t="str">
            <v>31NAEP13</v>
          </cell>
          <cell r="B31" t="str">
            <v>31NAEP</v>
          </cell>
          <cell r="C31" t="str">
            <v>13</v>
          </cell>
          <cell r="D31">
            <v>0</v>
          </cell>
          <cell r="E31">
            <v>0</v>
          </cell>
          <cell r="F31">
            <v>0</v>
          </cell>
          <cell r="G31">
            <v>69343.83</v>
          </cell>
          <cell r="H31">
            <v>0</v>
          </cell>
          <cell r="I31">
            <v>69343.83</v>
          </cell>
          <cell r="L31" t="str">
            <v>51SFP115</v>
          </cell>
          <cell r="M31" t="str">
            <v>51SFP1</v>
          </cell>
          <cell r="N31" t="str">
            <v>15</v>
          </cell>
          <cell r="O31">
            <v>2949822</v>
          </cell>
          <cell r="P31">
            <v>2949822</v>
          </cell>
          <cell r="R31" t="str">
            <v/>
          </cell>
          <cell r="Y31" t="str">
            <v>52366B15</v>
          </cell>
          <cell r="Z31" t="str">
            <v>52366B</v>
          </cell>
          <cell r="AA31" t="str">
            <v>15</v>
          </cell>
          <cell r="AB31">
            <v>0</v>
          </cell>
          <cell r="AC31">
            <v>36772.959999999999</v>
          </cell>
          <cell r="AD31">
            <v>0</v>
          </cell>
          <cell r="AE31">
            <v>36772.959999999999</v>
          </cell>
          <cell r="AG31" t="str">
            <v>CHOICE14</v>
          </cell>
          <cell r="AH31" t="str">
            <v>CHOICE</v>
          </cell>
          <cell r="AI31" t="str">
            <v>14</v>
          </cell>
          <cell r="AJ31">
            <v>100000</v>
          </cell>
          <cell r="AK31">
            <v>0</v>
          </cell>
        </row>
        <row r="32">
          <cell r="A32" t="str">
            <v>31NSB113</v>
          </cell>
          <cell r="B32" t="str">
            <v>31NSB1</v>
          </cell>
          <cell r="C32" t="str">
            <v>13</v>
          </cell>
          <cell r="D32">
            <v>0</v>
          </cell>
          <cell r="E32">
            <v>0</v>
          </cell>
          <cell r="F32">
            <v>0</v>
          </cell>
          <cell r="G32">
            <v>778433.31</v>
          </cell>
          <cell r="H32">
            <v>3237.9100000000003</v>
          </cell>
          <cell r="I32">
            <v>781671.22000000009</v>
          </cell>
          <cell r="L32" t="str">
            <v>52002A15</v>
          </cell>
          <cell r="M32" t="str">
            <v>52002A</v>
          </cell>
          <cell r="N32" t="str">
            <v>15</v>
          </cell>
          <cell r="O32">
            <v>646259.90999999992</v>
          </cell>
          <cell r="P32">
            <v>646259.90999999992</v>
          </cell>
          <cell r="R32" t="str">
            <v/>
          </cell>
          <cell r="Y32" t="str">
            <v>52367A15</v>
          </cell>
          <cell r="Z32" t="str">
            <v>52367A</v>
          </cell>
          <cell r="AA32" t="str">
            <v>15</v>
          </cell>
          <cell r="AB32">
            <v>0</v>
          </cell>
          <cell r="AC32">
            <v>82973.049999999974</v>
          </cell>
          <cell r="AD32">
            <v>90840.659999999989</v>
          </cell>
          <cell r="AE32">
            <v>173813.70999999996</v>
          </cell>
          <cell r="AG32" t="str">
            <v>LDS00114</v>
          </cell>
          <cell r="AH32" t="str">
            <v>LDS001</v>
          </cell>
          <cell r="AI32" t="str">
            <v>14</v>
          </cell>
          <cell r="AJ32">
            <v>0</v>
          </cell>
          <cell r="AK32">
            <v>0</v>
          </cell>
        </row>
        <row r="33">
          <cell r="A33" t="str">
            <v>31NSL113</v>
          </cell>
          <cell r="B33" t="str">
            <v>31NSL1</v>
          </cell>
          <cell r="C33" t="str">
            <v>13</v>
          </cell>
          <cell r="D33">
            <v>0</v>
          </cell>
          <cell r="E33">
            <v>0</v>
          </cell>
          <cell r="F33">
            <v>0</v>
          </cell>
          <cell r="G33">
            <v>1889260.73</v>
          </cell>
          <cell r="H33">
            <v>7613.84</v>
          </cell>
          <cell r="I33">
            <v>1896874.57</v>
          </cell>
          <cell r="L33" t="str">
            <v>52010A15</v>
          </cell>
          <cell r="M33" t="str">
            <v>52010A</v>
          </cell>
          <cell r="N33" t="str">
            <v>15</v>
          </cell>
          <cell r="O33">
            <v>6161409.0300000003</v>
          </cell>
          <cell r="P33">
            <v>6161409.0300000003</v>
          </cell>
          <cell r="R33" t="str">
            <v/>
          </cell>
          <cell r="Y33" t="str">
            <v>52369A15</v>
          </cell>
          <cell r="Z33" t="str">
            <v>52369A</v>
          </cell>
          <cell r="AA33" t="str">
            <v>15</v>
          </cell>
          <cell r="AB33">
            <v>0</v>
          </cell>
          <cell r="AC33">
            <v>1.8984813721090177E-12</v>
          </cell>
          <cell r="AD33">
            <v>7.822631431508853E-13</v>
          </cell>
          <cell r="AE33">
            <v>2.680744515259903E-12</v>
          </cell>
          <cell r="AG33" t="str">
            <v>LDS00115</v>
          </cell>
          <cell r="AH33" t="str">
            <v>LDS001</v>
          </cell>
          <cell r="AI33" t="str">
            <v>15</v>
          </cell>
          <cell r="AJ33">
            <v>0</v>
          </cell>
          <cell r="AK33">
            <v>0</v>
          </cell>
        </row>
        <row r="34">
          <cell r="A34" t="str">
            <v>31PARC13</v>
          </cell>
          <cell r="B34" t="str">
            <v>31PARC</v>
          </cell>
          <cell r="C34" t="str">
            <v>13</v>
          </cell>
          <cell r="D34">
            <v>0</v>
          </cell>
          <cell r="E34">
            <v>0</v>
          </cell>
          <cell r="F34">
            <v>0</v>
          </cell>
          <cell r="G34">
            <v>1084.1300000000001</v>
          </cell>
          <cell r="H34">
            <v>0</v>
          </cell>
          <cell r="I34">
            <v>1084.1300000000001</v>
          </cell>
          <cell r="L34" t="str">
            <v>52013A15</v>
          </cell>
          <cell r="M34" t="str">
            <v>52013A</v>
          </cell>
          <cell r="N34" t="str">
            <v>15</v>
          </cell>
          <cell r="O34">
            <v>7747.9599999999828</v>
          </cell>
          <cell r="P34">
            <v>7747.9599999999828</v>
          </cell>
          <cell r="R34" t="str">
            <v/>
          </cell>
          <cell r="Y34" t="str">
            <v>52378A15</v>
          </cell>
          <cell r="Z34" t="str">
            <v>52378A</v>
          </cell>
          <cell r="AA34" t="str">
            <v>15</v>
          </cell>
          <cell r="AB34">
            <v>0</v>
          </cell>
          <cell r="AC34">
            <v>153128.44000000003</v>
          </cell>
          <cell r="AD34">
            <v>5047.1000000000031</v>
          </cell>
          <cell r="AE34">
            <v>158175.54000000004</v>
          </cell>
          <cell r="AG34" t="str">
            <v>Grand Total</v>
          </cell>
          <cell r="AH34" t="str">
            <v>Grand Total</v>
          </cell>
          <cell r="AJ34">
            <v>4345011.5</v>
          </cell>
          <cell r="AK34">
            <v>577374.75</v>
          </cell>
        </row>
        <row r="35">
          <cell r="A35" t="str">
            <v>31SAE113</v>
          </cell>
          <cell r="B35" t="str">
            <v>31SAE1</v>
          </cell>
          <cell r="C35" t="str">
            <v>13</v>
          </cell>
          <cell r="D35">
            <v>0</v>
          </cell>
          <cell r="E35">
            <v>0</v>
          </cell>
          <cell r="F35">
            <v>0</v>
          </cell>
          <cell r="G35">
            <v>112358.44999999991</v>
          </cell>
          <cell r="H35">
            <v>0</v>
          </cell>
          <cell r="I35">
            <v>112358.44999999991</v>
          </cell>
          <cell r="L35" t="str">
            <v>52027A15</v>
          </cell>
          <cell r="M35" t="str">
            <v>52027A</v>
          </cell>
          <cell r="N35" t="str">
            <v>15</v>
          </cell>
          <cell r="O35">
            <v>4534427.6999999993</v>
          </cell>
          <cell r="P35">
            <v>4534427.6999999993</v>
          </cell>
          <cell r="R35" t="str">
            <v/>
          </cell>
          <cell r="Y35" t="str">
            <v>52CCDD15</v>
          </cell>
          <cell r="Z35" t="str">
            <v>52CCDD</v>
          </cell>
          <cell r="AA35" t="str">
            <v>15</v>
          </cell>
          <cell r="AB35">
            <v>0</v>
          </cell>
          <cell r="AC35">
            <v>6406.9499999999953</v>
          </cell>
          <cell r="AD35">
            <v>1137.4100000000033</v>
          </cell>
          <cell r="AE35">
            <v>7544.3599999999988</v>
          </cell>
          <cell r="AG35" t="str">
            <v/>
          </cell>
        </row>
        <row r="36">
          <cell r="A36" t="str">
            <v>31SFH113</v>
          </cell>
          <cell r="B36" t="str">
            <v>31SFH1</v>
          </cell>
          <cell r="C36" t="str">
            <v>13</v>
          </cell>
          <cell r="D36">
            <v>0</v>
          </cell>
          <cell r="E36">
            <v>0</v>
          </cell>
          <cell r="F36">
            <v>0</v>
          </cell>
          <cell r="G36">
            <v>279.98</v>
          </cell>
          <cell r="H36">
            <v>0</v>
          </cell>
          <cell r="I36">
            <v>279.98</v>
          </cell>
          <cell r="L36" t="str">
            <v>52048A15</v>
          </cell>
          <cell r="M36" t="str">
            <v>52048A</v>
          </cell>
          <cell r="N36" t="str">
            <v>15</v>
          </cell>
          <cell r="O36">
            <v>1214933.8499999999</v>
          </cell>
          <cell r="P36">
            <v>1214933.8499999999</v>
          </cell>
          <cell r="R36" t="str">
            <v/>
          </cell>
          <cell r="Y36" t="str">
            <v>53PREP15</v>
          </cell>
          <cell r="Z36" t="str">
            <v>53PREP</v>
          </cell>
          <cell r="AA36" t="str">
            <v>15</v>
          </cell>
          <cell r="AB36">
            <v>0</v>
          </cell>
          <cell r="AC36">
            <v>70397.660000000018</v>
          </cell>
          <cell r="AD36">
            <v>4103.1199999999972</v>
          </cell>
          <cell r="AE36">
            <v>74500.780000000013</v>
          </cell>
          <cell r="AG36" t="str">
            <v/>
          </cell>
        </row>
        <row r="37">
          <cell r="A37" t="str">
            <v>31SSA113</v>
          </cell>
          <cell r="B37" t="str">
            <v>31SSA1</v>
          </cell>
          <cell r="C37" t="str">
            <v>13</v>
          </cell>
          <cell r="D37">
            <v>0</v>
          </cell>
          <cell r="E37">
            <v>0</v>
          </cell>
          <cell r="F37">
            <v>0</v>
          </cell>
          <cell r="G37">
            <v>2099.73</v>
          </cell>
          <cell r="H37">
            <v>0</v>
          </cell>
          <cell r="I37">
            <v>2099.73</v>
          </cell>
          <cell r="L37" t="str">
            <v>52173A15</v>
          </cell>
          <cell r="M37" t="str">
            <v>52173A</v>
          </cell>
          <cell r="N37" t="str">
            <v>15</v>
          </cell>
          <cell r="O37">
            <v>50540.33</v>
          </cell>
          <cell r="P37">
            <v>50540.33</v>
          </cell>
          <cell r="R37" t="str">
            <v/>
          </cell>
          <cell r="Y37" t="str">
            <v>55079A15</v>
          </cell>
          <cell r="Z37" t="str">
            <v>55079A</v>
          </cell>
          <cell r="AA37" t="str">
            <v>15</v>
          </cell>
          <cell r="AB37">
            <v>0</v>
          </cell>
          <cell r="AC37">
            <v>99467.38999999997</v>
          </cell>
          <cell r="AD37">
            <v>10176.120000000004</v>
          </cell>
          <cell r="AE37">
            <v>109643.50999999998</v>
          </cell>
          <cell r="AG37" t="str">
            <v/>
          </cell>
        </row>
        <row r="38">
          <cell r="A38" t="str">
            <v>31TEF113</v>
          </cell>
          <cell r="B38" t="str">
            <v>31TEF1</v>
          </cell>
          <cell r="C38" t="str">
            <v>13</v>
          </cell>
          <cell r="D38">
            <v>0</v>
          </cell>
          <cell r="E38">
            <v>0</v>
          </cell>
          <cell r="F38">
            <v>0</v>
          </cell>
          <cell r="G38">
            <v>4121.1099999999997</v>
          </cell>
          <cell r="H38">
            <v>0</v>
          </cell>
          <cell r="I38">
            <v>4121.1099999999997</v>
          </cell>
          <cell r="L38" t="str">
            <v>52181A15</v>
          </cell>
          <cell r="M38" t="str">
            <v>52181A</v>
          </cell>
          <cell r="N38" t="str">
            <v>15</v>
          </cell>
          <cell r="O38">
            <v>380869.68</v>
          </cell>
          <cell r="P38">
            <v>380869.68</v>
          </cell>
          <cell r="R38" t="str">
            <v/>
          </cell>
          <cell r="Y38" t="str">
            <v>61CAA116</v>
          </cell>
          <cell r="Z38" t="str">
            <v>61CAA1</v>
          </cell>
          <cell r="AA38" t="str">
            <v>16</v>
          </cell>
          <cell r="AB38">
            <v>0</v>
          </cell>
          <cell r="AC38">
            <v>64868.319999999992</v>
          </cell>
          <cell r="AD38">
            <v>3765.9200000000014</v>
          </cell>
          <cell r="AE38">
            <v>68634.239999999991</v>
          </cell>
          <cell r="AG38" t="str">
            <v/>
          </cell>
        </row>
        <row r="39">
          <cell r="A39" t="str">
            <v>32002A13</v>
          </cell>
          <cell r="B39" t="str">
            <v>32002A</v>
          </cell>
          <cell r="C39" t="str">
            <v>13</v>
          </cell>
          <cell r="D39">
            <v>0</v>
          </cell>
          <cell r="E39">
            <v>0</v>
          </cell>
          <cell r="F39">
            <v>0</v>
          </cell>
          <cell r="G39">
            <v>328136.75</v>
          </cell>
          <cell r="H39">
            <v>0</v>
          </cell>
          <cell r="I39">
            <v>328136.75</v>
          </cell>
          <cell r="L39" t="str">
            <v>52196A15</v>
          </cell>
          <cell r="M39" t="str">
            <v>52196A</v>
          </cell>
          <cell r="N39" t="str">
            <v>15</v>
          </cell>
          <cell r="O39">
            <v>119845.01000000001</v>
          </cell>
          <cell r="P39">
            <v>119845.01000000001</v>
          </cell>
          <cell r="R39" t="str">
            <v/>
          </cell>
          <cell r="Y39" t="str">
            <v>61CAC116</v>
          </cell>
          <cell r="Z39" t="str">
            <v>61CAC1</v>
          </cell>
          <cell r="AA39" t="str">
            <v>16</v>
          </cell>
          <cell r="AB39">
            <v>-3.637978807091713E-12</v>
          </cell>
          <cell r="AC39">
            <v>219365.41999999993</v>
          </cell>
          <cell r="AD39">
            <v>1647.0600000000186</v>
          </cell>
          <cell r="AE39">
            <v>221012.47999999995</v>
          </cell>
          <cell r="AG39" t="str">
            <v/>
          </cell>
        </row>
        <row r="40">
          <cell r="A40" t="str">
            <v>32010A13</v>
          </cell>
          <cell r="B40" t="str">
            <v>32010A</v>
          </cell>
          <cell r="C40" t="str">
            <v>13</v>
          </cell>
          <cell r="D40">
            <v>0</v>
          </cell>
          <cell r="E40">
            <v>0</v>
          </cell>
          <cell r="F40">
            <v>0</v>
          </cell>
          <cell r="G40">
            <v>5421035.2299999995</v>
          </cell>
          <cell r="H40">
            <v>0</v>
          </cell>
          <cell r="I40">
            <v>5421035.2299999995</v>
          </cell>
          <cell r="L40" t="str">
            <v>52287C15</v>
          </cell>
          <cell r="M40" t="str">
            <v>52287C</v>
          </cell>
          <cell r="N40" t="str">
            <v>15</v>
          </cell>
          <cell r="O40">
            <v>1921862.98</v>
          </cell>
          <cell r="P40">
            <v>1921862.98</v>
          </cell>
          <cell r="R40" t="str">
            <v/>
          </cell>
          <cell r="Y40" t="str">
            <v>61CAF116</v>
          </cell>
          <cell r="Z40" t="str">
            <v>61CAF1</v>
          </cell>
          <cell r="AA40" t="str">
            <v>16</v>
          </cell>
          <cell r="AB40">
            <v>-5.8207660913467407E-11</v>
          </cell>
          <cell r="AC40">
            <v>3337907.95</v>
          </cell>
          <cell r="AD40">
            <v>23834.630000000092</v>
          </cell>
          <cell r="AE40">
            <v>3361742.58</v>
          </cell>
          <cell r="AG40" t="str">
            <v/>
          </cell>
        </row>
        <row r="41">
          <cell r="A41" t="str">
            <v>32013A13</v>
          </cell>
          <cell r="B41" t="str">
            <v>32013A</v>
          </cell>
          <cell r="C41" t="str">
            <v>13</v>
          </cell>
          <cell r="D41">
            <v>0</v>
          </cell>
          <cell r="E41">
            <v>0</v>
          </cell>
          <cell r="F41">
            <v>0</v>
          </cell>
          <cell r="G41">
            <v>241714.45</v>
          </cell>
          <cell r="H41">
            <v>0</v>
          </cell>
          <cell r="I41">
            <v>241714.45</v>
          </cell>
          <cell r="L41" t="str">
            <v>52365A15</v>
          </cell>
          <cell r="M41" t="str">
            <v>52365A</v>
          </cell>
          <cell r="N41" t="str">
            <v>15</v>
          </cell>
          <cell r="O41">
            <v>214449.78999999998</v>
          </cell>
          <cell r="P41">
            <v>214449.78999999998</v>
          </cell>
          <cell r="R41" t="str">
            <v/>
          </cell>
          <cell r="Y41" t="str">
            <v>61CAS116</v>
          </cell>
          <cell r="Z41" t="str">
            <v>61CAS1</v>
          </cell>
          <cell r="AA41" t="str">
            <v>16</v>
          </cell>
          <cell r="AB41">
            <v>0</v>
          </cell>
          <cell r="AC41">
            <v>38862.33</v>
          </cell>
          <cell r="AD41">
            <v>0</v>
          </cell>
          <cell r="AE41">
            <v>38862.33</v>
          </cell>
          <cell r="AG41" t="str">
            <v/>
          </cell>
        </row>
        <row r="42">
          <cell r="A42" t="str">
            <v>32027A13</v>
          </cell>
          <cell r="B42" t="str">
            <v>32027A</v>
          </cell>
          <cell r="C42" t="str">
            <v>13</v>
          </cell>
          <cell r="D42">
            <v>0</v>
          </cell>
          <cell r="E42">
            <v>0</v>
          </cell>
          <cell r="F42">
            <v>0</v>
          </cell>
          <cell r="G42">
            <v>5671876.1300000008</v>
          </cell>
          <cell r="H42">
            <v>0</v>
          </cell>
          <cell r="I42">
            <v>5671876.1300000008</v>
          </cell>
          <cell r="L42" t="str">
            <v>52366B15</v>
          </cell>
          <cell r="M42" t="str">
            <v>52366B</v>
          </cell>
          <cell r="N42" t="str">
            <v>15</v>
          </cell>
          <cell r="O42">
            <v>540934.22000000009</v>
          </cell>
          <cell r="P42">
            <v>540934.22000000009</v>
          </cell>
          <cell r="R42" t="str">
            <v/>
          </cell>
          <cell r="Y42" t="str">
            <v>61FFV116</v>
          </cell>
          <cell r="Z42" t="str">
            <v>61FFV1</v>
          </cell>
          <cell r="AA42" t="str">
            <v>16</v>
          </cell>
          <cell r="AB42">
            <v>-1.4551915228366852E-11</v>
          </cell>
          <cell r="AC42">
            <v>536945.03000000014</v>
          </cell>
          <cell r="AD42">
            <v>2643.4299999999939</v>
          </cell>
          <cell r="AE42">
            <v>539588.4600000002</v>
          </cell>
          <cell r="AG42" t="str">
            <v/>
          </cell>
        </row>
        <row r="43">
          <cell r="A43" t="str">
            <v>32048A13</v>
          </cell>
          <cell r="B43" t="str">
            <v>32048A</v>
          </cell>
          <cell r="C43" t="str">
            <v>13</v>
          </cell>
          <cell r="D43">
            <v>0</v>
          </cell>
          <cell r="E43">
            <v>0</v>
          </cell>
          <cell r="F43">
            <v>0</v>
          </cell>
          <cell r="G43">
            <v>950385.30999999994</v>
          </cell>
          <cell r="H43">
            <v>0</v>
          </cell>
          <cell r="I43">
            <v>950385.30999999994</v>
          </cell>
          <cell r="L43" t="str">
            <v>52367A15</v>
          </cell>
          <cell r="M43" t="str">
            <v>52367A</v>
          </cell>
          <cell r="N43" t="str">
            <v>15</v>
          </cell>
          <cell r="O43">
            <v>1210527.9300000002</v>
          </cell>
          <cell r="P43">
            <v>1210527.9300000002</v>
          </cell>
          <cell r="R43" t="str">
            <v/>
          </cell>
          <cell r="Y43" t="str">
            <v>61HSSC16</v>
          </cell>
          <cell r="Z43" t="str">
            <v>61HSSC</v>
          </cell>
          <cell r="AA43" t="str">
            <v>16</v>
          </cell>
          <cell r="AB43">
            <v>0</v>
          </cell>
          <cell r="AC43">
            <v>12667.78</v>
          </cell>
          <cell r="AD43">
            <v>4732.1299999999992</v>
          </cell>
          <cell r="AE43">
            <v>17399.91</v>
          </cell>
          <cell r="AG43" t="str">
            <v/>
          </cell>
        </row>
        <row r="44">
          <cell r="A44" t="str">
            <v>32173A13</v>
          </cell>
          <cell r="B44" t="str">
            <v>32173A</v>
          </cell>
          <cell r="C44" t="str">
            <v>13</v>
          </cell>
          <cell r="D44">
            <v>0</v>
          </cell>
          <cell r="E44">
            <v>0</v>
          </cell>
          <cell r="F44">
            <v>0</v>
          </cell>
          <cell r="G44">
            <v>193952.21000000002</v>
          </cell>
          <cell r="H44">
            <v>0</v>
          </cell>
          <cell r="I44">
            <v>193952.21000000002</v>
          </cell>
          <cell r="L44" t="str">
            <v>52367B15</v>
          </cell>
          <cell r="M44" t="str">
            <v>52367B</v>
          </cell>
          <cell r="N44" t="str">
            <v>15</v>
          </cell>
          <cell r="O44">
            <v>184073.66999999998</v>
          </cell>
          <cell r="P44">
            <v>184073.66999999998</v>
          </cell>
          <cell r="R44" t="str">
            <v/>
          </cell>
          <cell r="Y44" t="str">
            <v>61NAEP16</v>
          </cell>
          <cell r="Z44" t="str">
            <v>61NAEP</v>
          </cell>
          <cell r="AA44" t="str">
            <v>16</v>
          </cell>
          <cell r="AB44">
            <v>0</v>
          </cell>
          <cell r="AC44">
            <v>27168.890000000003</v>
          </cell>
          <cell r="AD44">
            <v>0</v>
          </cell>
          <cell r="AE44">
            <v>27168.890000000003</v>
          </cell>
          <cell r="AG44" t="str">
            <v/>
          </cell>
        </row>
        <row r="45">
          <cell r="A45" t="str">
            <v>32181A13</v>
          </cell>
          <cell r="B45" t="str">
            <v>32181A</v>
          </cell>
          <cell r="C45" t="str">
            <v>13</v>
          </cell>
          <cell r="D45">
            <v>0</v>
          </cell>
          <cell r="E45">
            <v>0</v>
          </cell>
          <cell r="F45">
            <v>0</v>
          </cell>
          <cell r="G45">
            <v>241860.25999999998</v>
          </cell>
          <cell r="H45">
            <v>0</v>
          </cell>
          <cell r="I45">
            <v>241860.25999999998</v>
          </cell>
          <cell r="L45" t="str">
            <v>52369A15</v>
          </cell>
          <cell r="M45" t="str">
            <v>52369A</v>
          </cell>
          <cell r="N45" t="str">
            <v>15</v>
          </cell>
          <cell r="O45">
            <v>2084657.99</v>
          </cell>
          <cell r="P45">
            <v>2084657.99</v>
          </cell>
          <cell r="R45" t="str">
            <v/>
          </cell>
          <cell r="Y45" t="str">
            <v>61NSB116</v>
          </cell>
          <cell r="Z45" t="str">
            <v>61NSB1</v>
          </cell>
          <cell r="AA45" t="str">
            <v>16</v>
          </cell>
          <cell r="AB45">
            <v>591389.81999999995</v>
          </cell>
          <cell r="AC45">
            <v>4074548.6600000006</v>
          </cell>
          <cell r="AD45">
            <v>439555.2999999997</v>
          </cell>
          <cell r="AE45">
            <v>5105493.78</v>
          </cell>
          <cell r="AG45" t="str">
            <v/>
          </cell>
        </row>
        <row r="46">
          <cell r="A46" t="str">
            <v>32196A13</v>
          </cell>
          <cell r="B46" t="str">
            <v>32196A</v>
          </cell>
          <cell r="C46" t="str">
            <v>13</v>
          </cell>
          <cell r="D46">
            <v>0</v>
          </cell>
          <cell r="E46">
            <v>0</v>
          </cell>
          <cell r="F46">
            <v>0</v>
          </cell>
          <cell r="G46">
            <v>27918.879999999997</v>
          </cell>
          <cell r="H46">
            <v>0</v>
          </cell>
          <cell r="I46">
            <v>27918.879999999997</v>
          </cell>
          <cell r="L46" t="str">
            <v>52377A15</v>
          </cell>
          <cell r="M46" t="str">
            <v>52377A</v>
          </cell>
          <cell r="N46" t="str">
            <v>15</v>
          </cell>
          <cell r="O46">
            <v>1396322.9999999998</v>
          </cell>
          <cell r="P46">
            <v>1396322.9999999998</v>
          </cell>
          <cell r="R46" t="str">
            <v/>
          </cell>
          <cell r="Y46" t="str">
            <v>61NSL116</v>
          </cell>
          <cell r="Z46" t="str">
            <v>61NSL1</v>
          </cell>
          <cell r="AA46" t="str">
            <v>16</v>
          </cell>
          <cell r="AB46">
            <v>1523133.1799999995</v>
          </cell>
          <cell r="AC46">
            <v>10120599.4</v>
          </cell>
          <cell r="AD46">
            <v>1177320.2799999991</v>
          </cell>
          <cell r="AE46">
            <v>12821052.859999999</v>
          </cell>
          <cell r="AG46" t="str">
            <v/>
          </cell>
        </row>
        <row r="47">
          <cell r="A47" t="str">
            <v>32287C13</v>
          </cell>
          <cell r="B47" t="str">
            <v>32287C</v>
          </cell>
          <cell r="C47" t="str">
            <v>13</v>
          </cell>
          <cell r="D47">
            <v>0</v>
          </cell>
          <cell r="E47">
            <v>0</v>
          </cell>
          <cell r="F47">
            <v>0</v>
          </cell>
          <cell r="G47">
            <v>2237755.7899999986</v>
          </cell>
          <cell r="H47">
            <v>0</v>
          </cell>
          <cell r="I47">
            <v>2237755.7899999986</v>
          </cell>
          <cell r="L47" t="str">
            <v>52378A15</v>
          </cell>
          <cell r="M47" t="str">
            <v>52378A</v>
          </cell>
          <cell r="N47" t="str">
            <v>15</v>
          </cell>
          <cell r="O47">
            <v>1161209.05</v>
          </cell>
          <cell r="P47">
            <v>1161209.05</v>
          </cell>
          <cell r="R47" t="str">
            <v/>
          </cell>
          <cell r="Y47" t="str">
            <v>61NSM116</v>
          </cell>
          <cell r="Z47" t="str">
            <v>61NSM1</v>
          </cell>
          <cell r="AA47" t="str">
            <v>16</v>
          </cell>
          <cell r="AB47">
            <v>0</v>
          </cell>
          <cell r="AC47">
            <v>2369.2200000000003</v>
          </cell>
          <cell r="AD47">
            <v>688.06</v>
          </cell>
          <cell r="AE47">
            <v>3057.28</v>
          </cell>
          <cell r="AG47" t="str">
            <v/>
          </cell>
        </row>
        <row r="48">
          <cell r="A48" t="str">
            <v>32365A13</v>
          </cell>
          <cell r="B48" t="str">
            <v>32365A</v>
          </cell>
          <cell r="C48" t="str">
            <v>13</v>
          </cell>
          <cell r="D48">
            <v>0</v>
          </cell>
          <cell r="E48">
            <v>0</v>
          </cell>
          <cell r="F48">
            <v>0</v>
          </cell>
          <cell r="G48">
            <v>132627.4</v>
          </cell>
          <cell r="H48">
            <v>0</v>
          </cell>
          <cell r="I48">
            <v>132627.4</v>
          </cell>
          <cell r="L48" t="str">
            <v>52CCDD15</v>
          </cell>
          <cell r="M48" t="str">
            <v>52CCDD</v>
          </cell>
          <cell r="N48" t="str">
            <v>15</v>
          </cell>
          <cell r="O48">
            <v>1972307.4900000002</v>
          </cell>
          <cell r="P48">
            <v>1972307.4900000002</v>
          </cell>
          <cell r="R48" t="str">
            <v/>
          </cell>
          <cell r="Y48" t="str">
            <v>61SAE116</v>
          </cell>
          <cell r="Z48" t="str">
            <v>61SAE1</v>
          </cell>
          <cell r="AA48" t="str">
            <v>16</v>
          </cell>
          <cell r="AB48">
            <v>0</v>
          </cell>
          <cell r="AC48">
            <v>177923.72999999989</v>
          </cell>
          <cell r="AD48">
            <v>21453.089999999993</v>
          </cell>
          <cell r="AE48">
            <v>199376.81999999989</v>
          </cell>
          <cell r="AG48" t="str">
            <v/>
          </cell>
        </row>
        <row r="49">
          <cell r="A49" t="str">
            <v>32366B13</v>
          </cell>
          <cell r="B49" t="str">
            <v>32366B</v>
          </cell>
          <cell r="C49" t="str">
            <v>13</v>
          </cell>
          <cell r="D49">
            <v>0</v>
          </cell>
          <cell r="E49">
            <v>0</v>
          </cell>
          <cell r="F49">
            <v>0</v>
          </cell>
          <cell r="G49">
            <v>728364.39000000013</v>
          </cell>
          <cell r="H49">
            <v>0</v>
          </cell>
          <cell r="I49">
            <v>728364.39000000013</v>
          </cell>
          <cell r="L49" t="str">
            <v>52CCDF15</v>
          </cell>
          <cell r="M49" t="str">
            <v>52CCDF</v>
          </cell>
          <cell r="N49" t="str">
            <v>15</v>
          </cell>
          <cell r="O49">
            <v>183345.3</v>
          </cell>
          <cell r="P49">
            <v>183345.3</v>
          </cell>
          <cell r="R49" t="str">
            <v/>
          </cell>
          <cell r="Y49" t="str">
            <v>61SFH116</v>
          </cell>
          <cell r="Z49" t="str">
            <v>61SFH1</v>
          </cell>
          <cell r="AA49" t="str">
            <v>16</v>
          </cell>
          <cell r="AB49">
            <v>0</v>
          </cell>
          <cell r="AC49">
            <v>-2.3009372185356369E-14</v>
          </cell>
          <cell r="AD49">
            <v>-2.3009372185356369E-14</v>
          </cell>
          <cell r="AE49">
            <v>-4.6018744370712739E-14</v>
          </cell>
          <cell r="AG49" t="str">
            <v/>
          </cell>
        </row>
        <row r="50">
          <cell r="A50" t="str">
            <v>32367A13</v>
          </cell>
          <cell r="B50" t="str">
            <v>32367A</v>
          </cell>
          <cell r="C50" t="str">
            <v>13</v>
          </cell>
          <cell r="D50">
            <v>0</v>
          </cell>
          <cell r="E50">
            <v>0</v>
          </cell>
          <cell r="F50">
            <v>0</v>
          </cell>
          <cell r="G50">
            <v>637094.3600000001</v>
          </cell>
          <cell r="H50">
            <v>0</v>
          </cell>
          <cell r="I50">
            <v>637094.3600000001</v>
          </cell>
          <cell r="L50" t="str">
            <v>53PREP15</v>
          </cell>
          <cell r="M50" t="str">
            <v>53PREP</v>
          </cell>
          <cell r="N50" t="str">
            <v>15</v>
          </cell>
          <cell r="O50">
            <v>250000</v>
          </cell>
          <cell r="P50">
            <v>250000</v>
          </cell>
          <cell r="R50" t="str">
            <v/>
          </cell>
          <cell r="Y50" t="str">
            <v>61SSA116</v>
          </cell>
          <cell r="Z50" t="str">
            <v>61SSA1</v>
          </cell>
          <cell r="AA50" t="str">
            <v>16</v>
          </cell>
          <cell r="AB50">
            <v>0</v>
          </cell>
          <cell r="AC50">
            <v>46863.150000000009</v>
          </cell>
          <cell r="AD50">
            <v>2063.5600000000009</v>
          </cell>
          <cell r="AE50">
            <v>48926.710000000006</v>
          </cell>
          <cell r="AG50" t="str">
            <v/>
          </cell>
        </row>
        <row r="51">
          <cell r="A51" t="str">
            <v>32367B13</v>
          </cell>
          <cell r="B51" t="str">
            <v>32367B</v>
          </cell>
          <cell r="C51" t="str">
            <v>13</v>
          </cell>
          <cell r="D51">
            <v>0</v>
          </cell>
          <cell r="E51">
            <v>0</v>
          </cell>
          <cell r="F51">
            <v>0</v>
          </cell>
          <cell r="G51">
            <v>285408.38999999996</v>
          </cell>
          <cell r="H51">
            <v>0</v>
          </cell>
          <cell r="I51">
            <v>285408.38999999996</v>
          </cell>
          <cell r="L51" t="str">
            <v>55079A15</v>
          </cell>
          <cell r="M51" t="str">
            <v>55079A</v>
          </cell>
          <cell r="N51" t="str">
            <v>15</v>
          </cell>
          <cell r="O51">
            <v>372335.14</v>
          </cell>
          <cell r="P51">
            <v>372335.14</v>
          </cell>
          <cell r="R51" t="str">
            <v/>
          </cell>
          <cell r="Y51" t="str">
            <v>61TEF116</v>
          </cell>
          <cell r="Z51" t="str">
            <v>61TEF1</v>
          </cell>
          <cell r="AA51" t="str">
            <v>16</v>
          </cell>
          <cell r="AB51">
            <v>0</v>
          </cell>
          <cell r="AC51">
            <v>67116.62000000001</v>
          </cell>
          <cell r="AD51">
            <v>17384.750000000015</v>
          </cell>
          <cell r="AE51">
            <v>84501.370000000024</v>
          </cell>
          <cell r="AG51" t="str">
            <v/>
          </cell>
        </row>
        <row r="52">
          <cell r="A52" t="str">
            <v>32377A13</v>
          </cell>
          <cell r="B52" t="str">
            <v>32377A</v>
          </cell>
          <cell r="C52" t="str">
            <v>13</v>
          </cell>
          <cell r="D52">
            <v>0</v>
          </cell>
          <cell r="E52">
            <v>0</v>
          </cell>
          <cell r="F52">
            <v>0</v>
          </cell>
          <cell r="G52">
            <v>1.4097167877480388E-11</v>
          </cell>
          <cell r="H52">
            <v>725111.77</v>
          </cell>
          <cell r="I52">
            <v>725111.77</v>
          </cell>
          <cell r="L52" t="str">
            <v>61110A16</v>
          </cell>
          <cell r="M52" t="str">
            <v>61110A</v>
          </cell>
          <cell r="N52" t="str">
            <v>16</v>
          </cell>
          <cell r="O52">
            <v>104061</v>
          </cell>
          <cell r="P52">
            <v>104061</v>
          </cell>
          <cell r="R52" t="str">
            <v/>
          </cell>
          <cell r="Y52" t="str">
            <v>61TER116</v>
          </cell>
          <cell r="Z52" t="str">
            <v>61TER1</v>
          </cell>
          <cell r="AA52" t="str">
            <v>16</v>
          </cell>
          <cell r="AB52">
            <v>0</v>
          </cell>
          <cell r="AC52">
            <v>0</v>
          </cell>
          <cell r="AD52">
            <v>45056.41</v>
          </cell>
          <cell r="AE52">
            <v>45056.41</v>
          </cell>
          <cell r="AG52" t="str">
            <v/>
          </cell>
        </row>
        <row r="53">
          <cell r="A53" t="str">
            <v>32378A13</v>
          </cell>
          <cell r="B53" t="str">
            <v>32378A</v>
          </cell>
          <cell r="C53" t="str">
            <v>13</v>
          </cell>
          <cell r="D53">
            <v>0</v>
          </cell>
          <cell r="E53">
            <v>0</v>
          </cell>
          <cell r="F53">
            <v>0</v>
          </cell>
          <cell r="G53">
            <v>578385.57000000007</v>
          </cell>
          <cell r="H53">
            <v>0</v>
          </cell>
          <cell r="I53">
            <v>578385.57000000007</v>
          </cell>
          <cell r="L53" t="str">
            <v>61330B16</v>
          </cell>
          <cell r="M53" t="str">
            <v>61330B</v>
          </cell>
          <cell r="N53" t="str">
            <v>16</v>
          </cell>
          <cell r="O53">
            <v>141334</v>
          </cell>
          <cell r="P53">
            <v>141334</v>
          </cell>
          <cell r="R53" t="str">
            <v/>
          </cell>
          <cell r="Y53" t="str">
            <v>62002A16</v>
          </cell>
          <cell r="Z53" t="str">
            <v>62002A</v>
          </cell>
          <cell r="AA53" t="str">
            <v>16</v>
          </cell>
          <cell r="AB53">
            <v>0</v>
          </cell>
          <cell r="AC53">
            <v>192979.12000000005</v>
          </cell>
          <cell r="AD53">
            <v>18271.379999999968</v>
          </cell>
          <cell r="AE53">
            <v>211250.50000000003</v>
          </cell>
          <cell r="AG53" t="str">
            <v/>
          </cell>
        </row>
        <row r="54">
          <cell r="A54" t="str">
            <v>32CCDD13</v>
          </cell>
          <cell r="B54" t="str">
            <v>32CCDD</v>
          </cell>
          <cell r="C54" t="str">
            <v>13</v>
          </cell>
          <cell r="D54">
            <v>0</v>
          </cell>
          <cell r="E54">
            <v>0</v>
          </cell>
          <cell r="F54">
            <v>0</v>
          </cell>
          <cell r="G54">
            <v>393030.18999999994</v>
          </cell>
          <cell r="H54">
            <v>0</v>
          </cell>
          <cell r="I54">
            <v>393030.18999999994</v>
          </cell>
          <cell r="L54" t="str">
            <v>61CAA116</v>
          </cell>
          <cell r="M54" t="str">
            <v>61CAA1</v>
          </cell>
          <cell r="N54" t="str">
            <v>16</v>
          </cell>
          <cell r="O54">
            <v>301644.48</v>
          </cell>
          <cell r="P54">
            <v>301644.48</v>
          </cell>
          <cell r="R54" t="str">
            <v/>
          </cell>
          <cell r="Y54" t="str">
            <v>62010A16</v>
          </cell>
          <cell r="Z54" t="str">
            <v>62010A</v>
          </cell>
          <cell r="AA54" t="str">
            <v>16</v>
          </cell>
          <cell r="AB54">
            <v>0</v>
          </cell>
          <cell r="AC54">
            <v>2247522.5500000007</v>
          </cell>
          <cell r="AD54">
            <v>491939.4</v>
          </cell>
          <cell r="AE54">
            <v>2739461.9500000007</v>
          </cell>
          <cell r="AG54" t="str">
            <v/>
          </cell>
        </row>
        <row r="55">
          <cell r="A55" t="str">
            <v>32CCDF13</v>
          </cell>
          <cell r="B55" t="str">
            <v>32CCDF</v>
          </cell>
          <cell r="C55" t="str">
            <v>13</v>
          </cell>
          <cell r="D55">
            <v>0</v>
          </cell>
          <cell r="E55">
            <v>0</v>
          </cell>
          <cell r="F55">
            <v>0</v>
          </cell>
          <cell r="G55">
            <v>185768.49000000002</v>
          </cell>
          <cell r="H55">
            <v>0</v>
          </cell>
          <cell r="I55">
            <v>185768.49000000002</v>
          </cell>
          <cell r="L55" t="str">
            <v>61CAC116</v>
          </cell>
          <cell r="M55" t="str">
            <v>61CAC1</v>
          </cell>
          <cell r="N55" t="str">
            <v>16</v>
          </cell>
          <cell r="O55">
            <v>550000</v>
          </cell>
          <cell r="P55">
            <v>550000</v>
          </cell>
          <cell r="R55" t="str">
            <v/>
          </cell>
          <cell r="Y55" t="str">
            <v>62027A16</v>
          </cell>
          <cell r="Z55" t="str">
            <v>62027A</v>
          </cell>
          <cell r="AA55" t="str">
            <v>16</v>
          </cell>
          <cell r="AB55">
            <v>0</v>
          </cell>
          <cell r="AC55">
            <v>2552547.449999996</v>
          </cell>
          <cell r="AD55">
            <v>64031.370000000163</v>
          </cell>
          <cell r="AE55">
            <v>2616578.8199999961</v>
          </cell>
          <cell r="AG55" t="str">
            <v/>
          </cell>
        </row>
        <row r="56">
          <cell r="A56" t="str">
            <v>35079A13</v>
          </cell>
          <cell r="B56" t="str">
            <v>35079A</v>
          </cell>
          <cell r="C56" t="str">
            <v>13</v>
          </cell>
          <cell r="D56">
            <v>0</v>
          </cell>
          <cell r="E56">
            <v>0</v>
          </cell>
          <cell r="F56">
            <v>0</v>
          </cell>
          <cell r="G56">
            <v>281290.83999999997</v>
          </cell>
          <cell r="H56">
            <v>6435.4900000000007</v>
          </cell>
          <cell r="I56">
            <v>287726.32999999996</v>
          </cell>
          <cell r="L56" t="str">
            <v>61CAF116</v>
          </cell>
          <cell r="M56" t="str">
            <v>61CAF1</v>
          </cell>
          <cell r="N56" t="str">
            <v>16</v>
          </cell>
          <cell r="O56">
            <v>8000000</v>
          </cell>
          <cell r="P56">
            <v>8000000</v>
          </cell>
          <cell r="R56" t="str">
            <v/>
          </cell>
          <cell r="Y56" t="str">
            <v>62048A16</v>
          </cell>
          <cell r="Z56" t="str">
            <v>62048A</v>
          </cell>
          <cell r="AA56" t="str">
            <v>16</v>
          </cell>
          <cell r="AB56">
            <v>0</v>
          </cell>
          <cell r="AC56">
            <v>264697.50999999995</v>
          </cell>
          <cell r="AD56">
            <v>17994.420000000009</v>
          </cell>
          <cell r="AE56">
            <v>282691.92999999993</v>
          </cell>
          <cell r="AG56" t="str">
            <v/>
          </cell>
        </row>
        <row r="57">
          <cell r="A57" t="str">
            <v>35079A14</v>
          </cell>
          <cell r="B57" t="str">
            <v>35079A</v>
          </cell>
          <cell r="C57" t="str">
            <v>14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-1.602984411874786E-11</v>
          </cell>
          <cell r="I57">
            <v>-1.602984411874786E-11</v>
          </cell>
          <cell r="L57" t="str">
            <v>61CAS116</v>
          </cell>
          <cell r="M57" t="str">
            <v>61CAS1</v>
          </cell>
          <cell r="N57" t="str">
            <v>16</v>
          </cell>
          <cell r="O57">
            <v>150000</v>
          </cell>
          <cell r="P57">
            <v>150000</v>
          </cell>
          <cell r="R57" t="str">
            <v/>
          </cell>
          <cell r="Y57" t="str">
            <v>62173A16</v>
          </cell>
          <cell r="Z57" t="str">
            <v>62173A</v>
          </cell>
          <cell r="AA57" t="str">
            <v>16</v>
          </cell>
          <cell r="AB57">
            <v>0</v>
          </cell>
          <cell r="AC57">
            <v>30236.349999999995</v>
          </cell>
          <cell r="AD57">
            <v>3491.9599999999996</v>
          </cell>
          <cell r="AE57">
            <v>33728.31</v>
          </cell>
          <cell r="AG57" t="str">
            <v/>
          </cell>
        </row>
        <row r="58">
          <cell r="A58" t="str">
            <v>41110A14</v>
          </cell>
          <cell r="B58" t="str">
            <v>41110A</v>
          </cell>
          <cell r="C58" t="str">
            <v>14</v>
          </cell>
          <cell r="D58">
            <v>0</v>
          </cell>
          <cell r="E58">
            <v>0</v>
          </cell>
          <cell r="F58">
            <v>0</v>
          </cell>
          <cell r="G58">
            <v>104061</v>
          </cell>
          <cell r="H58">
            <v>0</v>
          </cell>
          <cell r="I58">
            <v>104061</v>
          </cell>
          <cell r="L58" t="str">
            <v>61FFV116</v>
          </cell>
          <cell r="M58" t="str">
            <v>61FFV1</v>
          </cell>
          <cell r="N58" t="str">
            <v>16</v>
          </cell>
          <cell r="O58">
            <v>1380451.02</v>
          </cell>
          <cell r="P58">
            <v>1380451.02</v>
          </cell>
          <cell r="R58" t="str">
            <v/>
          </cell>
          <cell r="Y58" t="str">
            <v>62181A16</v>
          </cell>
          <cell r="Z58" t="str">
            <v>62181A</v>
          </cell>
          <cell r="AA58" t="str">
            <v>16</v>
          </cell>
          <cell r="AB58">
            <v>0</v>
          </cell>
          <cell r="AC58">
            <v>834027.28</v>
          </cell>
          <cell r="AD58">
            <v>62038.860000000022</v>
          </cell>
          <cell r="AE58">
            <v>896066.14</v>
          </cell>
          <cell r="AG58" t="str">
            <v/>
          </cell>
        </row>
        <row r="59">
          <cell r="A59" t="str">
            <v>41330B14</v>
          </cell>
          <cell r="B59" t="str">
            <v>41330B</v>
          </cell>
          <cell r="C59" t="str">
            <v>14</v>
          </cell>
          <cell r="D59">
            <v>0</v>
          </cell>
          <cell r="E59">
            <v>0</v>
          </cell>
          <cell r="F59">
            <v>0</v>
          </cell>
          <cell r="G59">
            <v>41362</v>
          </cell>
          <cell r="H59">
            <v>0</v>
          </cell>
          <cell r="I59">
            <v>41362</v>
          </cell>
          <cell r="L59" t="str">
            <v>61HSSC16</v>
          </cell>
          <cell r="M59" t="str">
            <v>61HSSC</v>
          </cell>
          <cell r="N59" t="str">
            <v>16</v>
          </cell>
          <cell r="O59">
            <v>109000.00000000001</v>
          </cell>
          <cell r="P59">
            <v>109000.00000000001</v>
          </cell>
          <cell r="R59" t="str">
            <v/>
          </cell>
          <cell r="Y59" t="str">
            <v>62196A16</v>
          </cell>
          <cell r="Z59" t="str">
            <v>62196A</v>
          </cell>
          <cell r="AA59" t="str">
            <v>16</v>
          </cell>
          <cell r="AB59">
            <v>0</v>
          </cell>
          <cell r="AC59">
            <v>232.5</v>
          </cell>
          <cell r="AD59">
            <v>0</v>
          </cell>
          <cell r="AE59">
            <v>232.5</v>
          </cell>
          <cell r="AG59" t="str">
            <v/>
          </cell>
        </row>
        <row r="60">
          <cell r="A60" t="str">
            <v>41CAA114</v>
          </cell>
          <cell r="B60" t="str">
            <v>41CAA1</v>
          </cell>
          <cell r="C60" t="str">
            <v>14</v>
          </cell>
          <cell r="D60">
            <v>0</v>
          </cell>
          <cell r="E60">
            <v>0</v>
          </cell>
          <cell r="F60">
            <v>0</v>
          </cell>
          <cell r="G60">
            <v>113132.01999999987</v>
          </cell>
          <cell r="H60">
            <v>3418.98</v>
          </cell>
          <cell r="I60">
            <v>116550.99999999987</v>
          </cell>
          <cell r="L60" t="str">
            <v>61NAEP16</v>
          </cell>
          <cell r="M60" t="str">
            <v>61NAEP</v>
          </cell>
          <cell r="N60" t="str">
            <v>16</v>
          </cell>
          <cell r="O60">
            <v>158011</v>
          </cell>
          <cell r="P60">
            <v>158011</v>
          </cell>
          <cell r="R60" t="str">
            <v/>
          </cell>
          <cell r="Y60" t="str">
            <v>62287C16</v>
          </cell>
          <cell r="Z60" t="str">
            <v>62287C</v>
          </cell>
          <cell r="AA60" t="str">
            <v>16</v>
          </cell>
          <cell r="AB60">
            <v>0</v>
          </cell>
          <cell r="AC60">
            <v>111608.98999999999</v>
          </cell>
          <cell r="AD60">
            <v>3.637978807091713E-12</v>
          </cell>
          <cell r="AE60">
            <v>111608.98999999999</v>
          </cell>
          <cell r="AG60" t="str">
            <v/>
          </cell>
        </row>
        <row r="61">
          <cell r="A61" t="str">
            <v>41CAC114</v>
          </cell>
          <cell r="B61" t="str">
            <v>41CAC1</v>
          </cell>
          <cell r="C61" t="str">
            <v>14</v>
          </cell>
          <cell r="D61">
            <v>0</v>
          </cell>
          <cell r="E61">
            <v>0</v>
          </cell>
          <cell r="F61">
            <v>0</v>
          </cell>
          <cell r="G61">
            <v>503816.16000000032</v>
          </cell>
          <cell r="H61">
            <v>0</v>
          </cell>
          <cell r="I61">
            <v>503816.16000000032</v>
          </cell>
          <cell r="L61" t="str">
            <v>61NSB116</v>
          </cell>
          <cell r="M61" t="str">
            <v>61NSB1</v>
          </cell>
          <cell r="N61" t="str">
            <v>16</v>
          </cell>
          <cell r="O61">
            <v>8500000</v>
          </cell>
          <cell r="P61">
            <v>8500000</v>
          </cell>
          <cell r="R61" t="str">
            <v/>
          </cell>
          <cell r="Y61" t="str">
            <v>62365A16</v>
          </cell>
          <cell r="Z61" t="str">
            <v>62365A</v>
          </cell>
          <cell r="AA61" t="str">
            <v>16</v>
          </cell>
          <cell r="AB61">
            <v>0</v>
          </cell>
          <cell r="AC61">
            <v>9589.6699999999983</v>
          </cell>
          <cell r="AD61">
            <v>76.850000000000364</v>
          </cell>
          <cell r="AE61">
            <v>9666.5199999999986</v>
          </cell>
          <cell r="AG61" t="str">
            <v/>
          </cell>
        </row>
        <row r="62">
          <cell r="A62" t="str">
            <v>41CAF114</v>
          </cell>
          <cell r="B62" t="str">
            <v>41CAF1</v>
          </cell>
          <cell r="C62" t="str">
            <v>14</v>
          </cell>
          <cell r="D62">
            <v>0</v>
          </cell>
          <cell r="E62">
            <v>0</v>
          </cell>
          <cell r="F62">
            <v>0</v>
          </cell>
          <cell r="G62">
            <v>7554187.2700000098</v>
          </cell>
          <cell r="H62">
            <v>0</v>
          </cell>
          <cell r="I62">
            <v>7554187.2700000098</v>
          </cell>
          <cell r="L62" t="str">
            <v>61NSL116</v>
          </cell>
          <cell r="M62" t="str">
            <v>61NSL1</v>
          </cell>
          <cell r="N62" t="str">
            <v>16</v>
          </cell>
          <cell r="O62">
            <v>21500000</v>
          </cell>
          <cell r="P62">
            <v>21500000</v>
          </cell>
          <cell r="R62" t="str">
            <v/>
          </cell>
          <cell r="Y62" t="str">
            <v>62367A16</v>
          </cell>
          <cell r="Z62" t="str">
            <v>62367A</v>
          </cell>
          <cell r="AA62" t="str">
            <v>16</v>
          </cell>
          <cell r="AB62">
            <v>0</v>
          </cell>
          <cell r="AC62">
            <v>206480.69000000003</v>
          </cell>
          <cell r="AD62">
            <v>1362.39</v>
          </cell>
          <cell r="AE62">
            <v>207843.08000000005</v>
          </cell>
          <cell r="AG62" t="str">
            <v/>
          </cell>
        </row>
        <row r="63">
          <cell r="A63" t="str">
            <v>41CAS114</v>
          </cell>
          <cell r="B63" t="str">
            <v>41CAS1</v>
          </cell>
          <cell r="C63" t="str">
            <v>14</v>
          </cell>
          <cell r="D63">
            <v>0</v>
          </cell>
          <cell r="E63">
            <v>0</v>
          </cell>
          <cell r="F63">
            <v>0</v>
          </cell>
          <cell r="G63">
            <v>85149</v>
          </cell>
          <cell r="H63">
            <v>0</v>
          </cell>
          <cell r="I63">
            <v>85149</v>
          </cell>
          <cell r="L63" t="str">
            <v>61NSM116</v>
          </cell>
          <cell r="M63" t="str">
            <v>61NSM1</v>
          </cell>
          <cell r="N63" t="str">
            <v>16</v>
          </cell>
          <cell r="O63">
            <v>50000</v>
          </cell>
          <cell r="P63">
            <v>50000</v>
          </cell>
          <cell r="R63" t="str">
            <v/>
          </cell>
          <cell r="Y63" t="str">
            <v>62369A16</v>
          </cell>
          <cell r="Z63" t="str">
            <v>62369A</v>
          </cell>
          <cell r="AA63" t="str">
            <v>16</v>
          </cell>
          <cell r="AB63">
            <v>0</v>
          </cell>
          <cell r="AC63">
            <v>565011.1399999999</v>
          </cell>
          <cell r="AD63">
            <v>26548.109999999993</v>
          </cell>
          <cell r="AE63">
            <v>591559.24999999988</v>
          </cell>
          <cell r="AG63" t="str">
            <v/>
          </cell>
        </row>
        <row r="64">
          <cell r="A64" t="str">
            <v>41DCV114</v>
          </cell>
          <cell r="B64" t="str">
            <v>41DCV1</v>
          </cell>
          <cell r="C64" t="str">
            <v>14</v>
          </cell>
          <cell r="D64">
            <v>0</v>
          </cell>
          <cell r="E64">
            <v>0</v>
          </cell>
          <cell r="F64">
            <v>0</v>
          </cell>
          <cell r="G64">
            <v>121481.40999999999</v>
          </cell>
          <cell r="H64">
            <v>28799.32</v>
          </cell>
          <cell r="I64">
            <v>150280.72999999998</v>
          </cell>
          <cell r="L64" t="str">
            <v>61SAE116</v>
          </cell>
          <cell r="M64" t="str">
            <v>61SAE1</v>
          </cell>
          <cell r="N64" t="str">
            <v>16</v>
          </cell>
          <cell r="O64">
            <v>770592.1100000001</v>
          </cell>
          <cell r="P64">
            <v>770592.1100000001</v>
          </cell>
          <cell r="R64" t="str">
            <v/>
          </cell>
          <cell r="Y64" t="str">
            <v>62378A16</v>
          </cell>
          <cell r="Z64" t="str">
            <v>62378A</v>
          </cell>
          <cell r="AA64" t="str">
            <v>16</v>
          </cell>
          <cell r="AB64">
            <v>0</v>
          </cell>
          <cell r="AC64">
            <v>-2.2737367544323206E-13</v>
          </cell>
          <cell r="AD64">
            <v>0</v>
          </cell>
          <cell r="AE64">
            <v>-2.2737367544323206E-13</v>
          </cell>
          <cell r="AG64" t="str">
            <v/>
          </cell>
        </row>
        <row r="65">
          <cell r="A65" t="str">
            <v>41FFV114</v>
          </cell>
          <cell r="B65" t="str">
            <v>41FFV1</v>
          </cell>
          <cell r="C65" t="str">
            <v>14</v>
          </cell>
          <cell r="D65">
            <v>0</v>
          </cell>
          <cell r="E65">
            <v>0</v>
          </cell>
          <cell r="F65">
            <v>0</v>
          </cell>
          <cell r="G65">
            <v>1363352.2599999998</v>
          </cell>
          <cell r="H65">
            <v>0</v>
          </cell>
          <cell r="I65">
            <v>1363352.2599999998</v>
          </cell>
          <cell r="L65" t="str">
            <v>61SFH116</v>
          </cell>
          <cell r="M65" t="str">
            <v>61SFH1</v>
          </cell>
          <cell r="N65" t="str">
            <v>16</v>
          </cell>
          <cell r="O65">
            <v>41201.129999999997</v>
          </cell>
          <cell r="P65">
            <v>41201.129999999997</v>
          </cell>
          <cell r="R65" t="str">
            <v/>
          </cell>
          <cell r="Y65" t="str">
            <v>62CCDD16</v>
          </cell>
          <cell r="Z65" t="str">
            <v>62CCDD</v>
          </cell>
          <cell r="AA65" t="str">
            <v>16</v>
          </cell>
          <cell r="AB65">
            <v>0</v>
          </cell>
          <cell r="AC65">
            <v>320271.43</v>
          </cell>
          <cell r="AD65">
            <v>11126.109999999991</v>
          </cell>
          <cell r="AE65">
            <v>331397.53999999998</v>
          </cell>
          <cell r="AG65" t="str">
            <v/>
          </cell>
        </row>
        <row r="66">
          <cell r="A66" t="str">
            <v>41HSSC14</v>
          </cell>
          <cell r="B66" t="str">
            <v>41HSSC</v>
          </cell>
          <cell r="C66" t="str">
            <v>14</v>
          </cell>
          <cell r="D66">
            <v>0</v>
          </cell>
          <cell r="E66">
            <v>0</v>
          </cell>
          <cell r="F66">
            <v>0</v>
          </cell>
          <cell r="G66">
            <v>56155.69000000001</v>
          </cell>
          <cell r="H66">
            <v>65891.950000000012</v>
          </cell>
          <cell r="I66">
            <v>122047.64000000001</v>
          </cell>
          <cell r="L66" t="str">
            <v>61SFP116</v>
          </cell>
          <cell r="M66" t="str">
            <v>61SFP1</v>
          </cell>
          <cell r="N66" t="str">
            <v>16</v>
          </cell>
          <cell r="O66">
            <v>4000000</v>
          </cell>
          <cell r="P66">
            <v>4000000</v>
          </cell>
          <cell r="R66" t="str">
            <v/>
          </cell>
          <cell r="Y66" t="str">
            <v>62CCDF16</v>
          </cell>
          <cell r="Z66" t="str">
            <v>62CCDF</v>
          </cell>
          <cell r="AA66" t="str">
            <v>16</v>
          </cell>
          <cell r="AB66">
            <v>0</v>
          </cell>
          <cell r="AC66">
            <v>16666.66</v>
          </cell>
          <cell r="AD66">
            <v>66228.98</v>
          </cell>
          <cell r="AE66">
            <v>82895.64</v>
          </cell>
          <cell r="AG66" t="str">
            <v/>
          </cell>
        </row>
        <row r="67">
          <cell r="A67" t="str">
            <v>41NAEP14</v>
          </cell>
          <cell r="B67" t="str">
            <v>41NAEP</v>
          </cell>
          <cell r="C67" t="str">
            <v>14</v>
          </cell>
          <cell r="D67">
            <v>0</v>
          </cell>
          <cell r="E67">
            <v>0</v>
          </cell>
          <cell r="F67">
            <v>0</v>
          </cell>
          <cell r="G67">
            <v>7.0485839387401938E-12</v>
          </cell>
          <cell r="H67">
            <v>44728.029999999992</v>
          </cell>
          <cell r="I67">
            <v>44728.03</v>
          </cell>
          <cell r="L67" t="str">
            <v>61SSA116</v>
          </cell>
          <cell r="M67" t="str">
            <v>61SSA1</v>
          </cell>
          <cell r="N67" t="str">
            <v>16</v>
          </cell>
          <cell r="O67">
            <v>259197.29</v>
          </cell>
          <cell r="P67">
            <v>259197.29</v>
          </cell>
          <cell r="R67" t="str">
            <v/>
          </cell>
          <cell r="Y67" t="str">
            <v>62CCDM16</v>
          </cell>
          <cell r="Z67" t="str">
            <v>62CCDM</v>
          </cell>
          <cell r="AA67" t="str">
            <v>16</v>
          </cell>
          <cell r="AB67">
            <v>0</v>
          </cell>
          <cell r="AC67">
            <v>4566974</v>
          </cell>
          <cell r="AD67">
            <v>0</v>
          </cell>
          <cell r="AE67">
            <v>4566974</v>
          </cell>
          <cell r="AG67" t="str">
            <v/>
          </cell>
        </row>
        <row r="68">
          <cell r="A68" t="str">
            <v>41NSB114</v>
          </cell>
          <cell r="B68" t="str">
            <v>41NSB1</v>
          </cell>
          <cell r="C68" t="str">
            <v>14</v>
          </cell>
          <cell r="D68">
            <v>0</v>
          </cell>
          <cell r="E68">
            <v>0</v>
          </cell>
          <cell r="F68">
            <v>0</v>
          </cell>
          <cell r="G68">
            <v>10404866.300000003</v>
          </cell>
          <cell r="H68">
            <v>0</v>
          </cell>
          <cell r="I68">
            <v>10404866.300000003</v>
          </cell>
          <cell r="L68" t="str">
            <v>61TEF116</v>
          </cell>
          <cell r="M68" t="str">
            <v>61TEF1</v>
          </cell>
          <cell r="N68" t="str">
            <v>16</v>
          </cell>
          <cell r="O68">
            <v>119004.67</v>
          </cell>
          <cell r="P68">
            <v>119004.67</v>
          </cell>
          <cell r="R68" t="str">
            <v/>
          </cell>
          <cell r="Y68" t="str">
            <v>CHOICE13</v>
          </cell>
          <cell r="Z68" t="str">
            <v>CHOICE</v>
          </cell>
          <cell r="AA68" t="str">
            <v>13</v>
          </cell>
          <cell r="AB68">
            <v>151196</v>
          </cell>
          <cell r="AC68">
            <v>749677.57000000018</v>
          </cell>
          <cell r="AD68">
            <v>125143.13999999993</v>
          </cell>
          <cell r="AE68">
            <v>1026016.7100000001</v>
          </cell>
          <cell r="AG68" t="str">
            <v/>
          </cell>
        </row>
        <row r="69">
          <cell r="A69" t="str">
            <v>41NSL114</v>
          </cell>
          <cell r="B69" t="str">
            <v>41NSL1</v>
          </cell>
          <cell r="C69" t="str">
            <v>14</v>
          </cell>
          <cell r="D69">
            <v>0</v>
          </cell>
          <cell r="E69">
            <v>0</v>
          </cell>
          <cell r="F69">
            <v>0</v>
          </cell>
          <cell r="G69">
            <v>25237477.75</v>
          </cell>
          <cell r="H69">
            <v>-1764.54</v>
          </cell>
          <cell r="I69">
            <v>25235713.210000001</v>
          </cell>
          <cell r="L69" t="str">
            <v>61TER116</v>
          </cell>
          <cell r="M69" t="str">
            <v>61TER1</v>
          </cell>
          <cell r="N69" t="str">
            <v>16</v>
          </cell>
          <cell r="O69">
            <v>60000</v>
          </cell>
          <cell r="P69">
            <v>60000</v>
          </cell>
          <cell r="R69" t="str">
            <v/>
          </cell>
          <cell r="Y69" t="str">
            <v>CHOICE14</v>
          </cell>
          <cell r="Z69" t="str">
            <v>CHOICE</v>
          </cell>
          <cell r="AA69" t="str">
            <v>14</v>
          </cell>
          <cell r="AB69">
            <v>0</v>
          </cell>
          <cell r="AC69">
            <v>1339926.4899999998</v>
          </cell>
          <cell r="AD69">
            <v>586231.87</v>
          </cell>
          <cell r="AE69">
            <v>1926158.3599999999</v>
          </cell>
          <cell r="AG69" t="str">
            <v/>
          </cell>
        </row>
        <row r="70">
          <cell r="A70" t="str">
            <v>41NSM114</v>
          </cell>
          <cell r="B70" t="str">
            <v>41NSM1</v>
          </cell>
          <cell r="C70" t="str">
            <v>14</v>
          </cell>
          <cell r="D70">
            <v>0</v>
          </cell>
          <cell r="E70">
            <v>0</v>
          </cell>
          <cell r="F70">
            <v>0</v>
          </cell>
          <cell r="G70">
            <v>7964.9499999999989</v>
          </cell>
          <cell r="H70">
            <v>0</v>
          </cell>
          <cell r="I70">
            <v>7964.9499999999989</v>
          </cell>
          <cell r="L70" t="str">
            <v>62002A16</v>
          </cell>
          <cell r="M70" t="str">
            <v>62002A</v>
          </cell>
          <cell r="N70" t="str">
            <v>16</v>
          </cell>
          <cell r="O70">
            <v>1260000</v>
          </cell>
          <cell r="P70">
            <v>1260000</v>
          </cell>
          <cell r="R70" t="str">
            <v/>
          </cell>
          <cell r="Y70" t="str">
            <v>LDS00114</v>
          </cell>
          <cell r="Z70" t="str">
            <v>LDS001</v>
          </cell>
          <cell r="AA70" t="str">
            <v>14</v>
          </cell>
          <cell r="AB70">
            <v>0</v>
          </cell>
          <cell r="AC70">
            <v>182444.53999999998</v>
          </cell>
          <cell r="AD70">
            <v>0</v>
          </cell>
          <cell r="AE70">
            <v>182444.53999999998</v>
          </cell>
          <cell r="AG70" t="str">
            <v/>
          </cell>
        </row>
        <row r="71">
          <cell r="A71" t="str">
            <v>41SAE114</v>
          </cell>
          <cell r="B71" t="str">
            <v>41SAE1</v>
          </cell>
          <cell r="C71" t="str">
            <v>14</v>
          </cell>
          <cell r="D71">
            <v>0</v>
          </cell>
          <cell r="E71">
            <v>0</v>
          </cell>
          <cell r="F71">
            <v>0</v>
          </cell>
          <cell r="G71">
            <v>639483.8200000003</v>
          </cell>
          <cell r="H71">
            <v>121533.84000000003</v>
          </cell>
          <cell r="I71">
            <v>761017.66000000038</v>
          </cell>
          <cell r="L71" t="str">
            <v>62010A16</v>
          </cell>
          <cell r="M71" t="str">
            <v>62010A</v>
          </cell>
          <cell r="N71" t="str">
            <v>16</v>
          </cell>
          <cell r="O71">
            <v>42775734.000000007</v>
          </cell>
          <cell r="P71">
            <v>42775734.000000007</v>
          </cell>
          <cell r="R71" t="str">
            <v/>
          </cell>
          <cell r="Y71" t="str">
            <v>LDS00115</v>
          </cell>
          <cell r="Z71" t="str">
            <v>LDS001</v>
          </cell>
          <cell r="AA71" t="str">
            <v>15</v>
          </cell>
          <cell r="AB71">
            <v>0</v>
          </cell>
          <cell r="AC71">
            <v>603070.40000000037</v>
          </cell>
          <cell r="AD71">
            <v>2910.7299999999873</v>
          </cell>
          <cell r="AE71">
            <v>605981.13000000035</v>
          </cell>
          <cell r="AG71" t="str">
            <v/>
          </cell>
        </row>
        <row r="72">
          <cell r="A72" t="str">
            <v>41SFH114</v>
          </cell>
          <cell r="B72" t="str">
            <v>41SFH1</v>
          </cell>
          <cell r="C72" t="str">
            <v>14</v>
          </cell>
          <cell r="D72">
            <v>0</v>
          </cell>
          <cell r="E72">
            <v>0</v>
          </cell>
          <cell r="F72">
            <v>0</v>
          </cell>
          <cell r="G72">
            <v>30436.100000000002</v>
          </cell>
          <cell r="H72">
            <v>211.25</v>
          </cell>
          <cell r="I72">
            <v>30647.350000000002</v>
          </cell>
          <cell r="L72" t="str">
            <v>62013A16</v>
          </cell>
          <cell r="M72" t="str">
            <v>62013A</v>
          </cell>
          <cell r="N72" t="str">
            <v>16</v>
          </cell>
          <cell r="O72">
            <v>176921</v>
          </cell>
          <cell r="P72">
            <v>176921</v>
          </cell>
          <cell r="R72" t="str">
            <v/>
          </cell>
          <cell r="Y72" t="str">
            <v>Grand Total</v>
          </cell>
          <cell r="Z72" t="str">
            <v>Grand Total</v>
          </cell>
          <cell r="AB72">
            <v>2265718.9999999991</v>
          </cell>
          <cell r="AC72">
            <v>38736456.859999999</v>
          </cell>
          <cell r="AD72">
            <v>3776510.3599999989</v>
          </cell>
          <cell r="AE72">
            <v>44778686.220000006</v>
          </cell>
          <cell r="AG72" t="str">
            <v/>
          </cell>
        </row>
        <row r="73">
          <cell r="A73" t="str">
            <v>41SFP114</v>
          </cell>
          <cell r="B73" t="str">
            <v>41SFP1</v>
          </cell>
          <cell r="C73" t="str">
            <v>14</v>
          </cell>
          <cell r="D73">
            <v>0</v>
          </cell>
          <cell r="E73">
            <v>0</v>
          </cell>
          <cell r="F73">
            <v>0</v>
          </cell>
          <cell r="G73">
            <v>2756255.0700000003</v>
          </cell>
          <cell r="H73">
            <v>0</v>
          </cell>
          <cell r="I73">
            <v>2756255.0700000003</v>
          </cell>
          <cell r="L73" t="str">
            <v>62027A16</v>
          </cell>
          <cell r="M73" t="str">
            <v>62027A</v>
          </cell>
          <cell r="N73" t="str">
            <v>16</v>
          </cell>
          <cell r="O73">
            <v>17600613</v>
          </cell>
          <cell r="P73">
            <v>17600613</v>
          </cell>
          <cell r="R73" t="str">
            <v/>
          </cell>
          <cell r="Y73" t="str">
            <v/>
          </cell>
          <cell r="AG73" t="str">
            <v/>
          </cell>
        </row>
        <row r="74">
          <cell r="A74" t="str">
            <v>41SSA114</v>
          </cell>
          <cell r="B74" t="str">
            <v>41SSA1</v>
          </cell>
          <cell r="C74" t="str">
            <v>14</v>
          </cell>
          <cell r="D74">
            <v>0</v>
          </cell>
          <cell r="E74">
            <v>0</v>
          </cell>
          <cell r="F74">
            <v>0</v>
          </cell>
          <cell r="G74">
            <v>84039.069999999934</v>
          </cell>
          <cell r="H74">
            <v>2251.75</v>
          </cell>
          <cell r="I74">
            <v>86290.819999999934</v>
          </cell>
          <cell r="L74" t="str">
            <v>62048A16</v>
          </cell>
          <cell r="M74" t="str">
            <v>62048A</v>
          </cell>
          <cell r="N74" t="str">
            <v>16</v>
          </cell>
          <cell r="O74">
            <v>4214921</v>
          </cell>
          <cell r="P74">
            <v>4214921</v>
          </cell>
          <cell r="R74" t="str">
            <v/>
          </cell>
          <cell r="Y74" t="str">
            <v/>
          </cell>
          <cell r="AG74" t="str">
            <v/>
          </cell>
        </row>
        <row r="75">
          <cell r="A75" t="str">
            <v>41TEF114</v>
          </cell>
          <cell r="B75" t="str">
            <v>41TEF1</v>
          </cell>
          <cell r="C75" t="str">
            <v>14</v>
          </cell>
          <cell r="D75">
            <v>0</v>
          </cell>
          <cell r="E75">
            <v>0</v>
          </cell>
          <cell r="F75">
            <v>0</v>
          </cell>
          <cell r="G75">
            <v>115901.00000000001</v>
          </cell>
          <cell r="H75">
            <v>0</v>
          </cell>
          <cell r="I75">
            <v>115901.00000000001</v>
          </cell>
          <cell r="L75" t="str">
            <v>62173A16</v>
          </cell>
          <cell r="M75" t="str">
            <v>62173A</v>
          </cell>
          <cell r="N75" t="str">
            <v>16</v>
          </cell>
          <cell r="O75">
            <v>217082.01</v>
          </cell>
          <cell r="P75">
            <v>217082.01</v>
          </cell>
          <cell r="R75" t="str">
            <v/>
          </cell>
          <cell r="Y75" t="str">
            <v/>
          </cell>
          <cell r="AG75" t="str">
            <v/>
          </cell>
        </row>
        <row r="76">
          <cell r="A76" t="str">
            <v>41TER114</v>
          </cell>
          <cell r="B76" t="str">
            <v>41TER1</v>
          </cell>
          <cell r="C76" t="str">
            <v>14</v>
          </cell>
          <cell r="D76">
            <v>0</v>
          </cell>
          <cell r="E76">
            <v>0</v>
          </cell>
          <cell r="F76">
            <v>0</v>
          </cell>
          <cell r="G76">
            <v>63052</v>
          </cell>
          <cell r="H76">
            <v>0</v>
          </cell>
          <cell r="I76">
            <v>63052</v>
          </cell>
          <cell r="L76" t="str">
            <v>62181A16</v>
          </cell>
          <cell r="M76" t="str">
            <v>62181A</v>
          </cell>
          <cell r="N76" t="str">
            <v>16</v>
          </cell>
          <cell r="O76">
            <v>2148926</v>
          </cell>
          <cell r="P76">
            <v>2148926</v>
          </cell>
          <cell r="R76" t="str">
            <v/>
          </cell>
          <cell r="Y76" t="str">
            <v/>
          </cell>
          <cell r="AG76" t="str">
            <v/>
          </cell>
        </row>
        <row r="77">
          <cell r="A77" t="str">
            <v>42002A14</v>
          </cell>
          <cell r="B77" t="str">
            <v>42002A</v>
          </cell>
          <cell r="C77" t="str">
            <v>14</v>
          </cell>
          <cell r="D77">
            <v>0</v>
          </cell>
          <cell r="E77">
            <v>0</v>
          </cell>
          <cell r="F77">
            <v>0</v>
          </cell>
          <cell r="G77">
            <v>452976.71999999991</v>
          </cell>
          <cell r="H77">
            <v>483006.64</v>
          </cell>
          <cell r="I77">
            <v>935983.35999999987</v>
          </cell>
          <cell r="L77" t="str">
            <v>62196A16</v>
          </cell>
          <cell r="M77" t="str">
            <v>62196A</v>
          </cell>
          <cell r="N77" t="str">
            <v>16</v>
          </cell>
          <cell r="O77">
            <v>189746</v>
          </cell>
          <cell r="P77">
            <v>189746</v>
          </cell>
          <cell r="R77" t="str">
            <v/>
          </cell>
          <cell r="Y77" t="str">
            <v/>
          </cell>
          <cell r="AG77" t="str">
            <v/>
          </cell>
        </row>
        <row r="78">
          <cell r="A78" t="str">
            <v>42010A14</v>
          </cell>
          <cell r="B78" t="str">
            <v>42010A</v>
          </cell>
          <cell r="C78" t="str">
            <v>14</v>
          </cell>
          <cell r="D78">
            <v>0</v>
          </cell>
          <cell r="E78">
            <v>0</v>
          </cell>
          <cell r="F78">
            <v>0</v>
          </cell>
          <cell r="G78">
            <v>36926914.049999997</v>
          </cell>
          <cell r="H78">
            <v>6348694.3200000003</v>
          </cell>
          <cell r="I78">
            <v>43275608.369999997</v>
          </cell>
          <cell r="L78" t="str">
            <v>62287C16</v>
          </cell>
          <cell r="M78" t="str">
            <v>62287C</v>
          </cell>
          <cell r="N78" t="str">
            <v>16</v>
          </cell>
          <cell r="O78">
            <v>5643198</v>
          </cell>
          <cell r="P78">
            <v>5643198</v>
          </cell>
          <cell r="R78" t="str">
            <v/>
          </cell>
          <cell r="Y78" t="str">
            <v/>
          </cell>
          <cell r="AG78" t="str">
            <v/>
          </cell>
        </row>
        <row r="79">
          <cell r="A79" t="str">
            <v>42013A14</v>
          </cell>
          <cell r="B79" t="str">
            <v>42013A</v>
          </cell>
          <cell r="C79" t="str">
            <v>14</v>
          </cell>
          <cell r="D79">
            <v>0</v>
          </cell>
          <cell r="E79">
            <v>0</v>
          </cell>
          <cell r="F79">
            <v>0</v>
          </cell>
          <cell r="G79">
            <v>301.81999999999971</v>
          </cell>
          <cell r="H79">
            <v>215752.18000000002</v>
          </cell>
          <cell r="I79">
            <v>216054.00000000003</v>
          </cell>
          <cell r="L79" t="str">
            <v>62365A16</v>
          </cell>
          <cell r="M79" t="str">
            <v>62365A</v>
          </cell>
          <cell r="N79" t="str">
            <v>16</v>
          </cell>
          <cell r="O79">
            <v>1002592.9999999999</v>
          </cell>
          <cell r="P79">
            <v>1002592.9999999999</v>
          </cell>
          <cell r="R79" t="str">
            <v/>
          </cell>
          <cell r="Y79" t="str">
            <v/>
          </cell>
          <cell r="AG79" t="str">
            <v/>
          </cell>
        </row>
        <row r="80">
          <cell r="A80" t="str">
            <v>42027A14</v>
          </cell>
          <cell r="B80" t="str">
            <v>42027A</v>
          </cell>
          <cell r="C80" t="str">
            <v>14</v>
          </cell>
          <cell r="D80">
            <v>0</v>
          </cell>
          <cell r="E80">
            <v>0</v>
          </cell>
          <cell r="F80">
            <v>0</v>
          </cell>
          <cell r="G80">
            <v>12190273.359999988</v>
          </cell>
          <cell r="H80">
            <v>4155288.6399999987</v>
          </cell>
          <cell r="I80">
            <v>16345561.999999987</v>
          </cell>
          <cell r="L80" t="str">
            <v>62366B16</v>
          </cell>
          <cell r="M80" t="str">
            <v>62366B</v>
          </cell>
          <cell r="N80" t="str">
            <v>16</v>
          </cell>
          <cell r="O80">
            <v>759767</v>
          </cell>
          <cell r="P80">
            <v>759767</v>
          </cell>
          <cell r="R80" t="str">
            <v/>
          </cell>
          <cell r="Y80" t="str">
            <v/>
          </cell>
          <cell r="AG80" t="str">
            <v/>
          </cell>
        </row>
        <row r="81">
          <cell r="A81" t="str">
            <v>42048A14</v>
          </cell>
          <cell r="B81" t="str">
            <v>42048A</v>
          </cell>
          <cell r="C81" t="str">
            <v>14</v>
          </cell>
          <cell r="D81">
            <v>0</v>
          </cell>
          <cell r="E81">
            <v>0</v>
          </cell>
          <cell r="F81">
            <v>0</v>
          </cell>
          <cell r="G81">
            <v>3510193.4500000039</v>
          </cell>
          <cell r="H81">
            <v>704727.54999999993</v>
          </cell>
          <cell r="I81">
            <v>4214921.0000000037</v>
          </cell>
          <cell r="L81" t="str">
            <v>62367A16</v>
          </cell>
          <cell r="M81" t="str">
            <v>62367A</v>
          </cell>
          <cell r="N81" t="str">
            <v>16</v>
          </cell>
          <cell r="O81">
            <v>10531322.999999998</v>
          </cell>
          <cell r="P81">
            <v>10531322.999999998</v>
          </cell>
          <cell r="R81" t="str">
            <v/>
          </cell>
          <cell r="Y81" t="str">
            <v/>
          </cell>
          <cell r="AG81" t="str">
            <v/>
          </cell>
        </row>
        <row r="82">
          <cell r="A82" t="str">
            <v>42173A14</v>
          </cell>
          <cell r="B82" t="str">
            <v>42173A</v>
          </cell>
          <cell r="C82" t="str">
            <v>14</v>
          </cell>
          <cell r="D82">
            <v>0</v>
          </cell>
          <cell r="E82">
            <v>0</v>
          </cell>
          <cell r="F82">
            <v>0</v>
          </cell>
          <cell r="G82">
            <v>130384.61</v>
          </cell>
          <cell r="H82">
            <v>86696.389999999985</v>
          </cell>
          <cell r="I82">
            <v>217081</v>
          </cell>
          <cell r="L82" t="str">
            <v>62367B16</v>
          </cell>
          <cell r="M82" t="str">
            <v>62367B</v>
          </cell>
          <cell r="N82" t="str">
            <v>16</v>
          </cell>
          <cell r="O82">
            <v>285097.00000000006</v>
          </cell>
          <cell r="P82">
            <v>285097.00000000006</v>
          </cell>
          <cell r="R82" t="str">
            <v/>
          </cell>
          <cell r="Y82" t="str">
            <v/>
          </cell>
          <cell r="AG82" t="str">
            <v/>
          </cell>
        </row>
        <row r="83">
          <cell r="A83" t="str">
            <v>42181A14</v>
          </cell>
          <cell r="B83" t="str">
            <v>42181A</v>
          </cell>
          <cell r="C83" t="str">
            <v>14</v>
          </cell>
          <cell r="D83">
            <v>0</v>
          </cell>
          <cell r="E83">
            <v>0</v>
          </cell>
          <cell r="F83">
            <v>0</v>
          </cell>
          <cell r="G83">
            <v>1779045.0899999996</v>
          </cell>
          <cell r="H83">
            <v>276975.91000000003</v>
          </cell>
          <cell r="I83">
            <v>2056020.9999999995</v>
          </cell>
          <cell r="L83" t="str">
            <v>62369A16</v>
          </cell>
          <cell r="M83" t="str">
            <v>62369A</v>
          </cell>
          <cell r="N83" t="str">
            <v>16</v>
          </cell>
          <cell r="O83">
            <v>3271687</v>
          </cell>
          <cell r="P83">
            <v>3271687</v>
          </cell>
          <cell r="R83" t="str">
            <v/>
          </cell>
          <cell r="Y83" t="str">
            <v/>
          </cell>
          <cell r="AG83" t="str">
            <v/>
          </cell>
        </row>
        <row r="84">
          <cell r="A84" t="str">
            <v>42196A14</v>
          </cell>
          <cell r="B84" t="str">
            <v>42196A</v>
          </cell>
          <cell r="C84" t="str">
            <v>14</v>
          </cell>
          <cell r="D84">
            <v>0</v>
          </cell>
          <cell r="E84">
            <v>0</v>
          </cell>
          <cell r="F84">
            <v>0</v>
          </cell>
          <cell r="G84">
            <v>98356.219999999943</v>
          </cell>
          <cell r="H84">
            <v>86125.78</v>
          </cell>
          <cell r="I84">
            <v>184481.99999999994</v>
          </cell>
          <cell r="L84" t="str">
            <v>62377A16</v>
          </cell>
          <cell r="M84" t="str">
            <v>62377A</v>
          </cell>
          <cell r="N84" t="str">
            <v>16</v>
          </cell>
          <cell r="O84">
            <v>1300000</v>
          </cell>
          <cell r="P84">
            <v>1300000</v>
          </cell>
          <cell r="R84" t="str">
            <v/>
          </cell>
          <cell r="Y84" t="str">
            <v/>
          </cell>
          <cell r="AG84" t="str">
            <v/>
          </cell>
        </row>
        <row r="85">
          <cell r="A85" t="str">
            <v>42287C14</v>
          </cell>
          <cell r="B85" t="str">
            <v>42287C</v>
          </cell>
          <cell r="C85" t="str">
            <v>14</v>
          </cell>
          <cell r="D85">
            <v>0</v>
          </cell>
          <cell r="E85">
            <v>0</v>
          </cell>
          <cell r="F85">
            <v>0</v>
          </cell>
          <cell r="G85">
            <v>3039571.370000002</v>
          </cell>
          <cell r="H85">
            <v>2315943.63</v>
          </cell>
          <cell r="I85">
            <v>5355515.0000000019</v>
          </cell>
          <cell r="L85" t="str">
            <v>62378A16</v>
          </cell>
          <cell r="M85" t="str">
            <v>62378A</v>
          </cell>
          <cell r="N85" t="str">
            <v>16</v>
          </cell>
          <cell r="O85">
            <v>1315621.28</v>
          </cell>
          <cell r="P85">
            <v>1315621.28</v>
          </cell>
          <cell r="R85" t="str">
            <v/>
          </cell>
          <cell r="Y85" t="str">
            <v/>
          </cell>
          <cell r="AG85" t="str">
            <v/>
          </cell>
        </row>
        <row r="86">
          <cell r="A86" t="str">
            <v>42365A14</v>
          </cell>
          <cell r="B86" t="str">
            <v>42365A</v>
          </cell>
          <cell r="C86" t="str">
            <v>14</v>
          </cell>
          <cell r="D86">
            <v>0</v>
          </cell>
          <cell r="E86">
            <v>0</v>
          </cell>
          <cell r="F86">
            <v>0</v>
          </cell>
          <cell r="G86">
            <v>667894.43000000005</v>
          </cell>
          <cell r="H86">
            <v>226527.57</v>
          </cell>
          <cell r="I86">
            <v>894422</v>
          </cell>
          <cell r="L86" t="str">
            <v>62CCDD16</v>
          </cell>
          <cell r="M86" t="str">
            <v>62CCDD</v>
          </cell>
          <cell r="N86" t="str">
            <v>16</v>
          </cell>
          <cell r="O86">
            <v>3844674.0000000005</v>
          </cell>
          <cell r="P86">
            <v>3844674.0000000005</v>
          </cell>
          <cell r="R86" t="str">
            <v/>
          </cell>
          <cell r="Y86" t="str">
            <v/>
          </cell>
          <cell r="AG86" t="str">
            <v/>
          </cell>
        </row>
        <row r="87">
          <cell r="A87" t="str">
            <v>42366B14</v>
          </cell>
          <cell r="B87" t="str">
            <v>42366B</v>
          </cell>
          <cell r="C87" t="str">
            <v>14</v>
          </cell>
          <cell r="D87">
            <v>0</v>
          </cell>
          <cell r="E87">
            <v>0</v>
          </cell>
          <cell r="F87">
            <v>0</v>
          </cell>
          <cell r="G87">
            <v>246243.84</v>
          </cell>
          <cell r="H87">
            <v>310844.52</v>
          </cell>
          <cell r="I87">
            <v>557088.36</v>
          </cell>
          <cell r="L87" t="str">
            <v>62CCDF16</v>
          </cell>
          <cell r="M87" t="str">
            <v>62CCDF</v>
          </cell>
          <cell r="N87" t="str">
            <v>16</v>
          </cell>
          <cell r="O87">
            <v>2857087</v>
          </cell>
          <cell r="P87">
            <v>2857087</v>
          </cell>
          <cell r="R87" t="str">
            <v/>
          </cell>
          <cell r="Y87" t="str">
            <v/>
          </cell>
          <cell r="AG87" t="str">
            <v/>
          </cell>
        </row>
        <row r="88">
          <cell r="A88" t="str">
            <v>42367A14</v>
          </cell>
          <cell r="B88" t="str">
            <v>42367A</v>
          </cell>
          <cell r="C88" t="str">
            <v>14</v>
          </cell>
          <cell r="D88">
            <v>0</v>
          </cell>
          <cell r="E88">
            <v>0</v>
          </cell>
          <cell r="F88">
            <v>0</v>
          </cell>
          <cell r="G88">
            <v>9191767.4299999904</v>
          </cell>
          <cell r="H88">
            <v>1391088.5700000003</v>
          </cell>
          <cell r="I88">
            <v>10582855.999999991</v>
          </cell>
          <cell r="L88" t="str">
            <v>62CCDM16</v>
          </cell>
          <cell r="M88" t="str">
            <v>62CCDM</v>
          </cell>
          <cell r="N88" t="str">
            <v>16</v>
          </cell>
          <cell r="O88">
            <v>4566974</v>
          </cell>
          <cell r="P88">
            <v>4566974</v>
          </cell>
          <cell r="R88" t="str">
            <v/>
          </cell>
          <cell r="Y88" t="str">
            <v/>
          </cell>
          <cell r="AG88" t="str">
            <v/>
          </cell>
        </row>
        <row r="89">
          <cell r="A89" t="str">
            <v>42367B14</v>
          </cell>
          <cell r="B89" t="str">
            <v>42367B</v>
          </cell>
          <cell r="C89" t="str">
            <v>14</v>
          </cell>
          <cell r="D89">
            <v>0</v>
          </cell>
          <cell r="E89">
            <v>0</v>
          </cell>
          <cell r="F89">
            <v>0</v>
          </cell>
          <cell r="G89">
            <v>17583.11</v>
          </cell>
          <cell r="H89">
            <v>268821.88999999996</v>
          </cell>
          <cell r="I89">
            <v>286404.99999999994</v>
          </cell>
          <cell r="L89" t="str">
            <v>63PREP16</v>
          </cell>
          <cell r="M89" t="str">
            <v>63PREP</v>
          </cell>
          <cell r="N89" t="str">
            <v>16</v>
          </cell>
          <cell r="O89">
            <v>50000</v>
          </cell>
          <cell r="P89">
            <v>50000</v>
          </cell>
          <cell r="R89" t="str">
            <v/>
          </cell>
          <cell r="Y89" t="str">
            <v/>
          </cell>
          <cell r="AG89" t="str">
            <v/>
          </cell>
        </row>
        <row r="90">
          <cell r="A90" t="str">
            <v>42369A14</v>
          </cell>
          <cell r="B90" t="str">
            <v>42369A</v>
          </cell>
          <cell r="C90" t="str">
            <v>14</v>
          </cell>
          <cell r="D90">
            <v>0</v>
          </cell>
          <cell r="E90">
            <v>0</v>
          </cell>
          <cell r="F90">
            <v>0</v>
          </cell>
          <cell r="G90">
            <v>2007744.6099999999</v>
          </cell>
          <cell r="H90">
            <v>1136138.0699999998</v>
          </cell>
          <cell r="I90">
            <v>3143882.6799999997</v>
          </cell>
          <cell r="L90" t="str">
            <v>65079A16</v>
          </cell>
          <cell r="M90" t="str">
            <v>65079A</v>
          </cell>
          <cell r="N90" t="str">
            <v>16</v>
          </cell>
          <cell r="O90">
            <v>93000</v>
          </cell>
          <cell r="P90">
            <v>93000</v>
          </cell>
          <cell r="R90" t="str">
            <v/>
          </cell>
          <cell r="Y90" t="str">
            <v/>
          </cell>
          <cell r="AG90" t="str">
            <v/>
          </cell>
        </row>
        <row r="91">
          <cell r="A91" t="str">
            <v>42377A14</v>
          </cell>
          <cell r="B91" t="str">
            <v>42377A</v>
          </cell>
          <cell r="C91" t="str">
            <v>14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L91" t="str">
            <v>71110A17</v>
          </cell>
          <cell r="M91" t="str">
            <v>71110A</v>
          </cell>
          <cell r="N91" t="str">
            <v>17</v>
          </cell>
          <cell r="O91">
            <v>17343.5</v>
          </cell>
          <cell r="P91">
            <v>17343.5</v>
          </cell>
          <cell r="R91" t="str">
            <v/>
          </cell>
          <cell r="Y91" t="str">
            <v/>
          </cell>
          <cell r="AG91" t="str">
            <v/>
          </cell>
        </row>
        <row r="92">
          <cell r="A92" t="str">
            <v>42378A14</v>
          </cell>
          <cell r="B92" t="str">
            <v>42378A</v>
          </cell>
          <cell r="C92" t="str">
            <v>14</v>
          </cell>
          <cell r="D92">
            <v>0</v>
          </cell>
          <cell r="E92">
            <v>0</v>
          </cell>
          <cell r="F92">
            <v>0</v>
          </cell>
          <cell r="G92">
            <v>650246.7799999998</v>
          </cell>
          <cell r="H92">
            <v>773544.72000000009</v>
          </cell>
          <cell r="I92">
            <v>1423791.5</v>
          </cell>
          <cell r="L92" t="str">
            <v>72002A17</v>
          </cell>
          <cell r="M92" t="str">
            <v>72002A</v>
          </cell>
          <cell r="N92" t="str">
            <v>17</v>
          </cell>
          <cell r="O92">
            <v>324751.25</v>
          </cell>
          <cell r="P92">
            <v>324751.25</v>
          </cell>
          <cell r="R92" t="str">
            <v/>
          </cell>
          <cell r="Y92" t="str">
            <v/>
          </cell>
          <cell r="AG92" t="str">
            <v/>
          </cell>
        </row>
        <row r="93">
          <cell r="A93" t="str">
            <v>42CCDD14</v>
          </cell>
          <cell r="B93" t="str">
            <v>42CCDD</v>
          </cell>
          <cell r="C93" t="str">
            <v>14</v>
          </cell>
          <cell r="D93">
            <v>0</v>
          </cell>
          <cell r="E93">
            <v>0</v>
          </cell>
          <cell r="F93">
            <v>0</v>
          </cell>
          <cell r="G93">
            <v>1630454.6300000013</v>
          </cell>
          <cell r="H93">
            <v>1786230.48</v>
          </cell>
          <cell r="I93">
            <v>3416685.1100000013</v>
          </cell>
          <cell r="L93" t="str">
            <v>72010A17</v>
          </cell>
          <cell r="M93" t="str">
            <v>72010A</v>
          </cell>
          <cell r="N93" t="str">
            <v>17</v>
          </cell>
          <cell r="O93">
            <v>8646755.5999999996</v>
          </cell>
          <cell r="P93">
            <v>8646755.5999999996</v>
          </cell>
          <cell r="R93" t="str">
            <v/>
          </cell>
          <cell r="Y93" t="str">
            <v/>
          </cell>
          <cell r="AG93" t="str">
            <v/>
          </cell>
        </row>
        <row r="94">
          <cell r="A94" t="str">
            <v>42CCDF14</v>
          </cell>
          <cell r="B94" t="str">
            <v>42CCDF</v>
          </cell>
          <cell r="C94" t="str">
            <v>14</v>
          </cell>
          <cell r="D94">
            <v>0</v>
          </cell>
          <cell r="E94">
            <v>0</v>
          </cell>
          <cell r="F94">
            <v>0</v>
          </cell>
          <cell r="G94">
            <v>6445021.040000001</v>
          </cell>
          <cell r="H94">
            <v>754604.96</v>
          </cell>
          <cell r="I94">
            <v>7199626.0000000009</v>
          </cell>
          <cell r="L94" t="str">
            <v>72013A17</v>
          </cell>
          <cell r="M94" t="str">
            <v>72013A</v>
          </cell>
          <cell r="N94" t="str">
            <v>17</v>
          </cell>
          <cell r="O94">
            <v>33860.199999999997</v>
          </cell>
          <cell r="P94">
            <v>33860.199999999997</v>
          </cell>
          <cell r="R94" t="str">
            <v/>
          </cell>
          <cell r="Y94" t="str">
            <v/>
          </cell>
          <cell r="AG94" t="str">
            <v/>
          </cell>
        </row>
        <row r="95">
          <cell r="A95" t="str">
            <v>42FTS114</v>
          </cell>
          <cell r="B95" t="str">
            <v>42FTS1</v>
          </cell>
          <cell r="C95" t="str">
            <v>14</v>
          </cell>
          <cell r="D95">
            <v>0</v>
          </cell>
          <cell r="E95">
            <v>0</v>
          </cell>
          <cell r="F95">
            <v>0</v>
          </cell>
          <cell r="G95">
            <v>13022.949999999999</v>
          </cell>
          <cell r="H95">
            <v>78739.600000000006</v>
          </cell>
          <cell r="I95">
            <v>91762.55</v>
          </cell>
          <cell r="L95" t="str">
            <v>72027A17</v>
          </cell>
          <cell r="M95" t="str">
            <v>72027A</v>
          </cell>
          <cell r="N95" t="str">
            <v>17</v>
          </cell>
          <cell r="O95">
            <v>2947962.5900000003</v>
          </cell>
          <cell r="P95">
            <v>2947962.5900000003</v>
          </cell>
          <cell r="R95" t="str">
            <v/>
          </cell>
          <cell r="Y95" t="str">
            <v/>
          </cell>
          <cell r="AG95" t="str">
            <v/>
          </cell>
        </row>
        <row r="96">
          <cell r="A96" t="str">
            <v>42HHFK14</v>
          </cell>
          <cell r="B96" t="str">
            <v>42HHFK</v>
          </cell>
          <cell r="C96" t="str">
            <v>14</v>
          </cell>
          <cell r="D96">
            <v>0</v>
          </cell>
          <cell r="E96">
            <v>0</v>
          </cell>
          <cell r="F96">
            <v>0</v>
          </cell>
          <cell r="G96">
            <v>98934.499999999985</v>
          </cell>
          <cell r="H96">
            <v>0</v>
          </cell>
          <cell r="I96">
            <v>98934.499999999985</v>
          </cell>
          <cell r="L96" t="str">
            <v>72048A17</v>
          </cell>
          <cell r="M96" t="str">
            <v>72048A</v>
          </cell>
          <cell r="N96" t="str">
            <v>17</v>
          </cell>
          <cell r="O96">
            <v>1053730</v>
          </cell>
          <cell r="P96">
            <v>1053730</v>
          </cell>
          <cell r="R96" t="str">
            <v/>
          </cell>
          <cell r="Y96" t="str">
            <v/>
          </cell>
          <cell r="AG96" t="str">
            <v/>
          </cell>
        </row>
        <row r="97">
          <cell r="A97" t="str">
            <v>43PREP14</v>
          </cell>
          <cell r="B97" t="str">
            <v>43PREP</v>
          </cell>
          <cell r="C97" t="str">
            <v>14</v>
          </cell>
          <cell r="D97">
            <v>0</v>
          </cell>
          <cell r="E97">
            <v>0</v>
          </cell>
          <cell r="F97">
            <v>0</v>
          </cell>
          <cell r="G97">
            <v>-5.6388671509921551E-11</v>
          </cell>
          <cell r="H97">
            <v>-1240.2500000000214</v>
          </cell>
          <cell r="I97">
            <v>-1240.2500000000778</v>
          </cell>
          <cell r="L97" t="str">
            <v>72173A17</v>
          </cell>
          <cell r="M97" t="str">
            <v>72173A</v>
          </cell>
          <cell r="N97" t="str">
            <v>17</v>
          </cell>
          <cell r="O97">
            <v>43416.4</v>
          </cell>
          <cell r="P97">
            <v>43416.4</v>
          </cell>
          <cell r="R97" t="str">
            <v/>
          </cell>
          <cell r="Y97" t="str">
            <v/>
          </cell>
          <cell r="AG97" t="str">
            <v/>
          </cell>
        </row>
        <row r="98">
          <cell r="A98" t="str">
            <v>43PREP15</v>
          </cell>
          <cell r="B98" t="str">
            <v>43PREP</v>
          </cell>
          <cell r="C98" t="str">
            <v>15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838.65000000000305</v>
          </cell>
          <cell r="I98">
            <v>838.65000000000305</v>
          </cell>
          <cell r="L98" t="str">
            <v>72181A17</v>
          </cell>
          <cell r="M98" t="str">
            <v>72181A</v>
          </cell>
          <cell r="N98" t="str">
            <v>17</v>
          </cell>
          <cell r="O98">
            <v>214892.6</v>
          </cell>
          <cell r="P98">
            <v>214892.6</v>
          </cell>
          <cell r="R98" t="str">
            <v/>
          </cell>
          <cell r="Y98" t="str">
            <v/>
          </cell>
          <cell r="AG98" t="str">
            <v/>
          </cell>
        </row>
        <row r="99">
          <cell r="A99" t="str">
            <v>45079A14</v>
          </cell>
          <cell r="B99" t="str">
            <v>45079A</v>
          </cell>
          <cell r="C99" t="str">
            <v>14</v>
          </cell>
          <cell r="D99">
            <v>0</v>
          </cell>
          <cell r="E99">
            <v>0</v>
          </cell>
          <cell r="F99">
            <v>0</v>
          </cell>
          <cell r="G99">
            <v>16008.16</v>
          </cell>
          <cell r="H99">
            <v>433435.14999999991</v>
          </cell>
          <cell r="I99">
            <v>449443.30999999988</v>
          </cell>
          <cell r="L99" t="str">
            <v>72196A17</v>
          </cell>
          <cell r="M99" t="str">
            <v>72196A</v>
          </cell>
          <cell r="N99" t="str">
            <v>17</v>
          </cell>
          <cell r="O99">
            <v>37917</v>
          </cell>
          <cell r="P99">
            <v>37917</v>
          </cell>
          <cell r="R99" t="str">
            <v/>
          </cell>
          <cell r="Y99" t="str">
            <v/>
          </cell>
          <cell r="AG99" t="str">
            <v/>
          </cell>
        </row>
        <row r="100">
          <cell r="A100" t="str">
            <v>51110A15</v>
          </cell>
          <cell r="B100" t="str">
            <v>51110A</v>
          </cell>
          <cell r="C100" t="str">
            <v>15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104061</v>
          </cell>
          <cell r="I100">
            <v>104061</v>
          </cell>
          <cell r="L100" t="str">
            <v>72287C17</v>
          </cell>
          <cell r="M100" t="str">
            <v>72287C</v>
          </cell>
          <cell r="N100" t="str">
            <v>17</v>
          </cell>
          <cell r="O100">
            <v>1126382.6000000001</v>
          </cell>
          <cell r="P100">
            <v>1126382.6000000001</v>
          </cell>
          <cell r="R100" t="str">
            <v/>
          </cell>
          <cell r="Y100" t="str">
            <v/>
          </cell>
          <cell r="AG100" t="str">
            <v/>
          </cell>
        </row>
        <row r="101">
          <cell r="A101" t="str">
            <v>51330B15</v>
          </cell>
          <cell r="B101" t="str">
            <v>51330B</v>
          </cell>
          <cell r="C101" t="str">
            <v>15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116809</v>
          </cell>
          <cell r="I101">
            <v>116809</v>
          </cell>
          <cell r="L101" t="str">
            <v>72365A17</v>
          </cell>
          <cell r="M101" t="str">
            <v>72365A</v>
          </cell>
          <cell r="N101" t="str">
            <v>17</v>
          </cell>
          <cell r="O101">
            <v>176216.2</v>
          </cell>
          <cell r="P101">
            <v>176216.2</v>
          </cell>
          <cell r="R101" t="str">
            <v/>
          </cell>
          <cell r="Y101" t="str">
            <v/>
          </cell>
          <cell r="AG101" t="str">
            <v/>
          </cell>
        </row>
        <row r="102">
          <cell r="A102" t="str">
            <v>51CAA115</v>
          </cell>
          <cell r="B102" t="str">
            <v>51CAA1</v>
          </cell>
          <cell r="C102" t="str">
            <v>15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116700.05</v>
          </cell>
          <cell r="I102">
            <v>116700.05</v>
          </cell>
          <cell r="L102" t="str">
            <v>72366B17</v>
          </cell>
          <cell r="M102" t="str">
            <v>72366B</v>
          </cell>
          <cell r="N102" t="str">
            <v>17</v>
          </cell>
          <cell r="O102">
            <v>148968.4</v>
          </cell>
          <cell r="P102">
            <v>148968.4</v>
          </cell>
          <cell r="R102" t="str">
            <v/>
          </cell>
          <cell r="Y102" t="str">
            <v/>
          </cell>
          <cell r="AG102" t="str">
            <v/>
          </cell>
        </row>
        <row r="103">
          <cell r="A103" t="str">
            <v>51CAC115</v>
          </cell>
          <cell r="B103" t="str">
            <v>51CAC1</v>
          </cell>
          <cell r="C103" t="str">
            <v>15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544878.56000000075</v>
          </cell>
          <cell r="I103">
            <v>544878.56000000075</v>
          </cell>
          <cell r="L103" t="str">
            <v>72367A17</v>
          </cell>
          <cell r="M103" t="str">
            <v>72367A</v>
          </cell>
          <cell r="N103" t="str">
            <v>17</v>
          </cell>
          <cell r="O103">
            <v>2115588.2000000002</v>
          </cell>
          <cell r="P103">
            <v>2115588.2000000002</v>
          </cell>
          <cell r="R103" t="str">
            <v/>
          </cell>
          <cell r="Y103" t="str">
            <v/>
          </cell>
          <cell r="AG103" t="str">
            <v/>
          </cell>
        </row>
        <row r="104">
          <cell r="A104" t="str">
            <v>51CAF115</v>
          </cell>
          <cell r="B104" t="str">
            <v>51CAF1</v>
          </cell>
          <cell r="C104" t="str">
            <v>15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7922895.910000002</v>
          </cell>
          <cell r="I104">
            <v>7922895.910000002</v>
          </cell>
          <cell r="L104" t="str">
            <v>72367B17</v>
          </cell>
          <cell r="M104" t="str">
            <v>72367B</v>
          </cell>
          <cell r="N104" t="str">
            <v>17</v>
          </cell>
          <cell r="O104">
            <v>57256.2</v>
          </cell>
          <cell r="P104">
            <v>57256.2</v>
          </cell>
          <cell r="R104" t="str">
            <v/>
          </cell>
          <cell r="Y104" t="str">
            <v/>
          </cell>
          <cell r="AG104" t="str">
            <v/>
          </cell>
        </row>
        <row r="105">
          <cell r="A105" t="str">
            <v>51CAS115</v>
          </cell>
          <cell r="B105" t="str">
            <v>51CAS1</v>
          </cell>
          <cell r="C105" t="str">
            <v>15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82583.999999999985</v>
          </cell>
          <cell r="I105">
            <v>82583.999999999985</v>
          </cell>
          <cell r="L105" t="str">
            <v>72369A17</v>
          </cell>
          <cell r="M105" t="str">
            <v>72369A</v>
          </cell>
          <cell r="N105" t="str">
            <v>17</v>
          </cell>
          <cell r="O105">
            <v>817921.75</v>
          </cell>
          <cell r="P105">
            <v>817921.75</v>
          </cell>
          <cell r="R105" t="str">
            <v/>
          </cell>
          <cell r="Y105" t="str">
            <v/>
          </cell>
          <cell r="AG105" t="str">
            <v/>
          </cell>
        </row>
        <row r="106">
          <cell r="A106" t="str">
            <v>51DCV115</v>
          </cell>
          <cell r="B106" t="str">
            <v>51DCV1</v>
          </cell>
          <cell r="C106" t="str">
            <v>15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L106" t="str">
            <v>72378A17</v>
          </cell>
          <cell r="M106" t="str">
            <v>72378A</v>
          </cell>
          <cell r="N106" t="str">
            <v>17</v>
          </cell>
          <cell r="O106">
            <v>355875</v>
          </cell>
          <cell r="P106">
            <v>355875</v>
          </cell>
          <cell r="R106" t="str">
            <v/>
          </cell>
          <cell r="Y106" t="str">
            <v/>
          </cell>
          <cell r="AG106" t="str">
            <v/>
          </cell>
        </row>
        <row r="107">
          <cell r="A107" t="str">
            <v>51FFV115</v>
          </cell>
          <cell r="B107" t="str">
            <v>51FFV1</v>
          </cell>
          <cell r="C107" t="str">
            <v>15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1823614.9499999993</v>
          </cell>
          <cell r="I107">
            <v>1823614.9499999993</v>
          </cell>
          <cell r="L107" t="str">
            <v>CHOICE12</v>
          </cell>
          <cell r="M107" t="str">
            <v>CHOICE</v>
          </cell>
          <cell r="N107" t="str">
            <v>12</v>
          </cell>
          <cell r="O107">
            <v>0</v>
          </cell>
          <cell r="P107">
            <v>0</v>
          </cell>
          <cell r="R107" t="str">
            <v/>
          </cell>
          <cell r="Y107" t="str">
            <v/>
          </cell>
          <cell r="AG107" t="str">
            <v/>
          </cell>
        </row>
        <row r="108">
          <cell r="A108" t="str">
            <v>51HSSC15</v>
          </cell>
          <cell r="B108" t="str">
            <v>51HSSC</v>
          </cell>
          <cell r="C108" t="str">
            <v>15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61473.029999999962</v>
          </cell>
          <cell r="I108">
            <v>61473.029999999962</v>
          </cell>
          <cell r="L108" t="str">
            <v>CHOICE13</v>
          </cell>
          <cell r="M108" t="str">
            <v>CHOICE</v>
          </cell>
          <cell r="N108" t="str">
            <v>13</v>
          </cell>
          <cell r="O108">
            <v>2369616.81</v>
          </cell>
          <cell r="P108">
            <v>2369616.81</v>
          </cell>
          <cell r="R108" t="str">
            <v/>
          </cell>
          <cell r="Y108" t="str">
            <v/>
          </cell>
          <cell r="AG108" t="str">
            <v/>
          </cell>
        </row>
        <row r="109">
          <cell r="A109" t="str">
            <v>51NAEP15</v>
          </cell>
          <cell r="B109" t="str">
            <v>51NAEP</v>
          </cell>
          <cell r="C109" t="str">
            <v>15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71122.629999999903</v>
          </cell>
          <cell r="I109">
            <v>71122.629999999903</v>
          </cell>
          <cell r="L109" t="str">
            <v>CHOICE14</v>
          </cell>
          <cell r="M109" t="str">
            <v>CHOICE</v>
          </cell>
          <cell r="N109" t="str">
            <v>14</v>
          </cell>
          <cell r="O109">
            <v>10762009.609999999</v>
          </cell>
          <cell r="P109">
            <v>10762009.609999999</v>
          </cell>
          <cell r="R109" t="str">
            <v/>
          </cell>
          <cell r="Y109" t="str">
            <v/>
          </cell>
          <cell r="AG109" t="str">
            <v/>
          </cell>
        </row>
        <row r="110">
          <cell r="A110" t="str">
            <v>51NSB115</v>
          </cell>
          <cell r="B110" t="str">
            <v>51NSB1</v>
          </cell>
          <cell r="C110" t="str">
            <v>15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10442092.670000006</v>
          </cell>
          <cell r="I110">
            <v>10442092.670000006</v>
          </cell>
          <cell r="L110" t="str">
            <v>CHOICE15</v>
          </cell>
          <cell r="M110" t="str">
            <v>CHOICE</v>
          </cell>
          <cell r="N110" t="str">
            <v>15</v>
          </cell>
          <cell r="O110">
            <v>9003</v>
          </cell>
          <cell r="P110">
            <v>9003</v>
          </cell>
          <cell r="R110" t="str">
            <v/>
          </cell>
          <cell r="Y110" t="str">
            <v/>
          </cell>
          <cell r="AG110" t="str">
            <v/>
          </cell>
        </row>
        <row r="111">
          <cell r="A111" t="str">
            <v>51NSL115</v>
          </cell>
          <cell r="B111" t="str">
            <v>51NSL1</v>
          </cell>
          <cell r="C111" t="str">
            <v>15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26174551.139999993</v>
          </cell>
          <cell r="I111">
            <v>26174551.139999993</v>
          </cell>
          <cell r="L111" t="str">
            <v>EQNSLB15</v>
          </cell>
          <cell r="M111" t="str">
            <v>EQNSLB</v>
          </cell>
          <cell r="N111" t="str">
            <v>15</v>
          </cell>
          <cell r="O111">
            <v>8453</v>
          </cell>
          <cell r="P111">
            <v>8453</v>
          </cell>
          <cell r="R111" t="str">
            <v/>
          </cell>
          <cell r="Y111" t="str">
            <v/>
          </cell>
          <cell r="AG111" t="str">
            <v/>
          </cell>
        </row>
        <row r="112">
          <cell r="A112" t="str">
            <v>51NSM115</v>
          </cell>
          <cell r="B112" t="str">
            <v>51NSM1</v>
          </cell>
          <cell r="C112" t="str">
            <v>15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7846.01</v>
          </cell>
          <cell r="I112">
            <v>7846.01</v>
          </cell>
          <cell r="L112" t="str">
            <v>FDSAL116</v>
          </cell>
          <cell r="M112" t="str">
            <v>FDSAL1</v>
          </cell>
          <cell r="N112" t="str">
            <v>16</v>
          </cell>
          <cell r="O112">
            <v>30000</v>
          </cell>
          <cell r="P112">
            <v>30000</v>
          </cell>
          <cell r="R112" t="str">
            <v/>
          </cell>
          <cell r="Y112" t="str">
            <v/>
          </cell>
          <cell r="AG112" t="str">
            <v/>
          </cell>
        </row>
        <row r="113">
          <cell r="A113" t="str">
            <v>51PARC15</v>
          </cell>
          <cell r="B113" t="str">
            <v>51PARC</v>
          </cell>
          <cell r="C113" t="str">
            <v>15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-1.8189894035458565E-11</v>
          </cell>
          <cell r="I113">
            <v>-1.8189894035458565E-11</v>
          </cell>
          <cell r="L113" t="str">
            <v>INDRCT16</v>
          </cell>
          <cell r="M113" t="str">
            <v>INDRCT</v>
          </cell>
          <cell r="N113" t="str">
            <v>16</v>
          </cell>
          <cell r="O113">
            <v>231087.06</v>
          </cell>
          <cell r="P113">
            <v>231087.06</v>
          </cell>
          <cell r="R113" t="str">
            <v/>
          </cell>
          <cell r="Y113" t="str">
            <v/>
          </cell>
          <cell r="AG113" t="str">
            <v/>
          </cell>
        </row>
        <row r="114">
          <cell r="A114" t="str">
            <v>51SAE115</v>
          </cell>
          <cell r="B114" t="str">
            <v>51SAE1</v>
          </cell>
          <cell r="C114" t="str">
            <v>15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662872.98999999976</v>
          </cell>
          <cell r="I114">
            <v>662872.98999999976</v>
          </cell>
          <cell r="L114" t="str">
            <v>LDS00114</v>
          </cell>
          <cell r="M114" t="str">
            <v>LDS001</v>
          </cell>
          <cell r="N114" t="str">
            <v>14</v>
          </cell>
          <cell r="O114">
            <v>805159.64</v>
          </cell>
          <cell r="P114">
            <v>805159.64</v>
          </cell>
          <cell r="R114" t="str">
            <v/>
          </cell>
          <cell r="Y114" t="str">
            <v/>
          </cell>
          <cell r="AG114" t="str">
            <v/>
          </cell>
        </row>
        <row r="115">
          <cell r="A115" t="str">
            <v>51SFH115</v>
          </cell>
          <cell r="B115" t="str">
            <v>51SFH1</v>
          </cell>
          <cell r="C115" t="str">
            <v>15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14702.650000000003</v>
          </cell>
          <cell r="I115">
            <v>14702.650000000003</v>
          </cell>
          <cell r="L115" t="str">
            <v>LDS00115</v>
          </cell>
          <cell r="M115" t="str">
            <v>LDS001</v>
          </cell>
          <cell r="N115" t="str">
            <v>15</v>
          </cell>
          <cell r="O115">
            <v>1362872.15</v>
          </cell>
          <cell r="P115">
            <v>1362872.15</v>
          </cell>
          <cell r="R115" t="str">
            <v/>
          </cell>
          <cell r="Y115" t="str">
            <v/>
          </cell>
          <cell r="AG115" t="str">
            <v/>
          </cell>
        </row>
        <row r="116">
          <cell r="A116" t="str">
            <v>51SFP115</v>
          </cell>
          <cell r="B116" t="str">
            <v>51SFP1</v>
          </cell>
          <cell r="C116" t="str">
            <v>15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2687681.3200000003</v>
          </cell>
          <cell r="I116">
            <v>2687681.3200000003</v>
          </cell>
          <cell r="L116" t="str">
            <v>VB282A15</v>
          </cell>
          <cell r="M116" t="str">
            <v>VB282A</v>
          </cell>
          <cell r="N116" t="str">
            <v>15</v>
          </cell>
          <cell r="O116">
            <v>1322353</v>
          </cell>
          <cell r="P116">
            <v>1322353</v>
          </cell>
          <cell r="R116" t="str">
            <v/>
          </cell>
          <cell r="Y116" t="str">
            <v/>
          </cell>
          <cell r="AG116" t="str">
            <v/>
          </cell>
        </row>
        <row r="117">
          <cell r="A117" t="str">
            <v>51SSA115</v>
          </cell>
          <cell r="B117" t="str">
            <v>51SSA1</v>
          </cell>
          <cell r="C117" t="str">
            <v>15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113084.00000000003</v>
          </cell>
          <cell r="I117">
            <v>113084.00000000003</v>
          </cell>
          <cell r="L117" t="str">
            <v>VB282A16</v>
          </cell>
          <cell r="M117" t="str">
            <v>VB282A</v>
          </cell>
          <cell r="N117" t="str">
            <v>16</v>
          </cell>
          <cell r="O117">
            <v>2547353</v>
          </cell>
          <cell r="P117">
            <v>2547353</v>
          </cell>
          <cell r="R117" t="str">
            <v/>
          </cell>
          <cell r="Y117" t="str">
            <v/>
          </cell>
          <cell r="AG117" t="str">
            <v/>
          </cell>
        </row>
        <row r="118">
          <cell r="A118" t="str">
            <v>51TEF115</v>
          </cell>
          <cell r="B118" t="str">
            <v>51TEF1</v>
          </cell>
          <cell r="C118" t="str">
            <v>15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121480.99999999999</v>
          </cell>
          <cell r="I118">
            <v>121480.99999999999</v>
          </cell>
          <cell r="L118" t="str">
            <v>52365B15</v>
          </cell>
          <cell r="M118" t="str">
            <v>52365B</v>
          </cell>
          <cell r="N118" t="str">
            <v>15</v>
          </cell>
          <cell r="O118">
            <v>118218</v>
          </cell>
          <cell r="P118">
            <v>118218</v>
          </cell>
          <cell r="R118" t="str">
            <v/>
          </cell>
          <cell r="Y118" t="str">
            <v/>
          </cell>
          <cell r="AG118" t="str">
            <v/>
          </cell>
        </row>
        <row r="119">
          <cell r="A119" t="str">
            <v>51TER115</v>
          </cell>
          <cell r="B119" t="str">
            <v>51TER1</v>
          </cell>
          <cell r="C119" t="str">
            <v>15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80046</v>
          </cell>
          <cell r="I119">
            <v>80046</v>
          </cell>
          <cell r="L119" t="str">
            <v>EQNSLC15</v>
          </cell>
          <cell r="M119" t="str">
            <v>EQNSLC</v>
          </cell>
          <cell r="N119" t="str">
            <v>15</v>
          </cell>
          <cell r="O119">
            <v>55570</v>
          </cell>
          <cell r="P119">
            <v>55570</v>
          </cell>
          <cell r="R119" t="str">
            <v/>
          </cell>
          <cell r="Y119" t="str">
            <v/>
          </cell>
          <cell r="AG119" t="str">
            <v/>
          </cell>
        </row>
        <row r="120">
          <cell r="A120" t="str">
            <v>52002A15</v>
          </cell>
          <cell r="B120" t="str">
            <v>52002A</v>
          </cell>
          <cell r="C120" t="str">
            <v>15</v>
          </cell>
          <cell r="D120">
            <v>0</v>
          </cell>
          <cell r="E120">
            <v>0</v>
          </cell>
          <cell r="F120">
            <v>0</v>
          </cell>
          <cell r="G120">
            <v>185620.95</v>
          </cell>
          <cell r="H120">
            <v>428333.1399999999</v>
          </cell>
          <cell r="I120">
            <v>613954.08999999985</v>
          </cell>
          <cell r="L120" t="str">
            <v>Grand Total</v>
          </cell>
          <cell r="M120" t="str">
            <v>Grand Total</v>
          </cell>
          <cell r="O120">
            <v>234390233.08999994</v>
          </cell>
          <cell r="P120">
            <v>234390233.08999994</v>
          </cell>
          <cell r="R120" t="str">
            <v/>
          </cell>
          <cell r="Y120" t="str">
            <v/>
          </cell>
          <cell r="AG120" t="str">
            <v/>
          </cell>
        </row>
        <row r="121">
          <cell r="A121" t="str">
            <v>52010A15</v>
          </cell>
          <cell r="B121" t="str">
            <v>52010A</v>
          </cell>
          <cell r="C121" t="str">
            <v>15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37062246.149999991</v>
          </cell>
          <cell r="I121">
            <v>37062246.149999991</v>
          </cell>
          <cell r="L121" t="str">
            <v/>
          </cell>
          <cell r="R121" t="str">
            <v/>
          </cell>
          <cell r="Y121" t="str">
            <v/>
          </cell>
          <cell r="AG121" t="str">
            <v/>
          </cell>
        </row>
        <row r="122">
          <cell r="A122" t="str">
            <v>52013A15</v>
          </cell>
          <cell r="B122" t="str">
            <v>52013A</v>
          </cell>
          <cell r="C122" t="str">
            <v>15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161553.03999999998</v>
          </cell>
          <cell r="I122">
            <v>161553.03999999998</v>
          </cell>
          <cell r="L122" t="str">
            <v/>
          </cell>
          <cell r="R122" t="str">
            <v/>
          </cell>
          <cell r="Y122" t="str">
            <v/>
          </cell>
          <cell r="AG122" t="str">
            <v/>
          </cell>
        </row>
        <row r="123">
          <cell r="A123" t="str">
            <v>52027A15</v>
          </cell>
          <cell r="B123" t="str">
            <v>52027A</v>
          </cell>
          <cell r="C123" t="str">
            <v>15</v>
          </cell>
          <cell r="D123">
            <v>0</v>
          </cell>
          <cell r="E123">
            <v>0</v>
          </cell>
          <cell r="F123">
            <v>0</v>
          </cell>
          <cell r="G123">
            <v>902</v>
          </cell>
          <cell r="H123">
            <v>15503180.519999983</v>
          </cell>
          <cell r="I123">
            <v>15504082.519999983</v>
          </cell>
          <cell r="L123" t="str">
            <v/>
          </cell>
          <cell r="R123" t="str">
            <v/>
          </cell>
          <cell r="Y123" t="str">
            <v/>
          </cell>
          <cell r="AG123" t="str">
            <v/>
          </cell>
        </row>
        <row r="124">
          <cell r="A124" t="str">
            <v>52048A15</v>
          </cell>
          <cell r="B124" t="str">
            <v>52048A</v>
          </cell>
          <cell r="C124" t="str">
            <v>15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3075258.8000000007</v>
          </cell>
          <cell r="I124">
            <v>3075258.8000000007</v>
          </cell>
          <cell r="L124" t="str">
            <v/>
          </cell>
          <cell r="R124" t="str">
            <v/>
          </cell>
          <cell r="Y124" t="str">
            <v/>
          </cell>
          <cell r="AG124" t="str">
            <v/>
          </cell>
        </row>
        <row r="125">
          <cell r="A125" t="str">
            <v>52173A15</v>
          </cell>
          <cell r="B125" t="str">
            <v>52173A</v>
          </cell>
          <cell r="C125" t="str">
            <v>15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166541.67000000001</v>
          </cell>
          <cell r="I125">
            <v>166541.67000000001</v>
          </cell>
          <cell r="L125" t="str">
            <v/>
          </cell>
          <cell r="R125" t="str">
            <v/>
          </cell>
          <cell r="Y125" t="str">
            <v/>
          </cell>
          <cell r="AG125" t="str">
            <v/>
          </cell>
        </row>
        <row r="126">
          <cell r="A126" t="str">
            <v>52181A15</v>
          </cell>
          <cell r="B126" t="str">
            <v>52181A</v>
          </cell>
          <cell r="C126" t="str">
            <v>15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1799805.2200000028</v>
          </cell>
          <cell r="I126">
            <v>1799805.2200000028</v>
          </cell>
          <cell r="L126" t="str">
            <v/>
          </cell>
          <cell r="R126" t="str">
            <v/>
          </cell>
          <cell r="Y126" t="str">
            <v/>
          </cell>
          <cell r="AG126" t="str">
            <v/>
          </cell>
        </row>
        <row r="127">
          <cell r="A127" t="str">
            <v>52196A15</v>
          </cell>
          <cell r="B127" t="str">
            <v>52196A</v>
          </cell>
          <cell r="C127" t="str">
            <v>15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62488.990000000027</v>
          </cell>
          <cell r="I127">
            <v>62488.990000000027</v>
          </cell>
          <cell r="L127" t="str">
            <v/>
          </cell>
          <cell r="R127" t="str">
            <v/>
          </cell>
          <cell r="Y127" t="str">
            <v/>
          </cell>
          <cell r="AG127" t="str">
            <v/>
          </cell>
        </row>
        <row r="128">
          <cell r="A128" t="str">
            <v>52287C15</v>
          </cell>
          <cell r="B128" t="str">
            <v>52287C</v>
          </cell>
          <cell r="C128" t="str">
            <v>15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3340342.5800000033</v>
          </cell>
          <cell r="I128">
            <v>3340342.5800000033</v>
          </cell>
          <cell r="L128" t="str">
            <v/>
          </cell>
          <cell r="R128" t="str">
            <v/>
          </cell>
          <cell r="Y128" t="str">
            <v/>
          </cell>
          <cell r="AG128" t="str">
            <v/>
          </cell>
        </row>
        <row r="129">
          <cell r="A129" t="str">
            <v>52365A15</v>
          </cell>
          <cell r="B129" t="str">
            <v>52365A</v>
          </cell>
          <cell r="C129" t="str">
            <v>15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596422.63999999978</v>
          </cell>
          <cell r="I129">
            <v>596422.63999999978</v>
          </cell>
          <cell r="L129" t="str">
            <v/>
          </cell>
          <cell r="R129" t="str">
            <v/>
          </cell>
          <cell r="Y129" t="str">
            <v/>
          </cell>
          <cell r="AG129" t="str">
            <v/>
          </cell>
        </row>
        <row r="130">
          <cell r="A130" t="str">
            <v>52366B15</v>
          </cell>
          <cell r="B130" t="str">
            <v>52366B</v>
          </cell>
          <cell r="C130" t="str">
            <v>15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203907.78</v>
          </cell>
          <cell r="I130">
            <v>203907.78</v>
          </cell>
          <cell r="L130" t="str">
            <v/>
          </cell>
          <cell r="R130" t="str">
            <v/>
          </cell>
          <cell r="Y130" t="str">
            <v/>
          </cell>
          <cell r="AG130" t="str">
            <v/>
          </cell>
        </row>
        <row r="131">
          <cell r="A131" t="str">
            <v>52367A15</v>
          </cell>
          <cell r="B131" t="str">
            <v>52367A</v>
          </cell>
          <cell r="C131" t="str">
            <v>15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8234940.5299999956</v>
          </cell>
          <cell r="I131">
            <v>8234940.5299999956</v>
          </cell>
          <cell r="L131" t="str">
            <v/>
          </cell>
          <cell r="R131" t="str">
            <v/>
          </cell>
          <cell r="Y131" t="str">
            <v/>
          </cell>
          <cell r="AG131" t="str">
            <v/>
          </cell>
        </row>
        <row r="132">
          <cell r="A132" t="str">
            <v>52367B15</v>
          </cell>
          <cell r="B132" t="str">
            <v>52367B</v>
          </cell>
          <cell r="C132" t="str">
            <v>15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85482.400000000023</v>
          </cell>
          <cell r="I132">
            <v>85482.400000000023</v>
          </cell>
          <cell r="L132" t="str">
            <v/>
          </cell>
          <cell r="R132" t="str">
            <v/>
          </cell>
          <cell r="Y132" t="str">
            <v/>
          </cell>
          <cell r="AG132" t="str">
            <v/>
          </cell>
        </row>
        <row r="133">
          <cell r="A133" t="str">
            <v>52369A15</v>
          </cell>
          <cell r="B133" t="str">
            <v>52369A</v>
          </cell>
          <cell r="C133" t="str">
            <v>15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1379886.3399999987</v>
          </cell>
          <cell r="I133">
            <v>1379886.3399999987</v>
          </cell>
          <cell r="L133" t="str">
            <v/>
          </cell>
          <cell r="R133" t="str">
            <v/>
          </cell>
          <cell r="Y133" t="str">
            <v/>
          </cell>
          <cell r="AG133" t="str">
            <v/>
          </cell>
        </row>
        <row r="134">
          <cell r="A134" t="str">
            <v>52378A15</v>
          </cell>
          <cell r="B134" t="str">
            <v>52378A</v>
          </cell>
          <cell r="C134" t="str">
            <v>15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230790.95000000007</v>
          </cell>
          <cell r="I134">
            <v>230790.95000000007</v>
          </cell>
          <cell r="L134" t="str">
            <v/>
          </cell>
          <cell r="R134" t="str">
            <v/>
          </cell>
          <cell r="Y134" t="str">
            <v/>
          </cell>
          <cell r="AG134" t="str">
            <v/>
          </cell>
        </row>
        <row r="135">
          <cell r="A135" t="str">
            <v>52CCDD15</v>
          </cell>
          <cell r="B135" t="str">
            <v>52CCDD</v>
          </cell>
          <cell r="C135" t="str">
            <v>15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1758954.5100000012</v>
          </cell>
          <cell r="I135">
            <v>1758954.5100000012</v>
          </cell>
          <cell r="L135" t="str">
            <v/>
          </cell>
          <cell r="R135" t="str">
            <v/>
          </cell>
          <cell r="Y135" t="str">
            <v/>
          </cell>
          <cell r="AG135" t="str">
            <v/>
          </cell>
        </row>
        <row r="136">
          <cell r="A136" t="str">
            <v>52CCDF15</v>
          </cell>
          <cell r="B136" t="str">
            <v>52CCDF</v>
          </cell>
          <cell r="C136" t="str">
            <v>15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2745394.9999999995</v>
          </cell>
          <cell r="I136">
            <v>2745394.9999999995</v>
          </cell>
          <cell r="L136" t="str">
            <v/>
          </cell>
          <cell r="R136" t="str">
            <v/>
          </cell>
          <cell r="Y136" t="str">
            <v/>
          </cell>
          <cell r="AG136" t="str">
            <v/>
          </cell>
        </row>
        <row r="137">
          <cell r="A137" t="str">
            <v>52CCDM15</v>
          </cell>
          <cell r="B137" t="str">
            <v>52CCDM</v>
          </cell>
          <cell r="C137" t="str">
            <v>15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4566974</v>
          </cell>
          <cell r="I137">
            <v>4566974</v>
          </cell>
          <cell r="L137" t="str">
            <v/>
          </cell>
          <cell r="R137" t="str">
            <v/>
          </cell>
          <cell r="Y137" t="str">
            <v/>
          </cell>
          <cell r="AG137" t="str">
            <v/>
          </cell>
        </row>
        <row r="138">
          <cell r="A138" t="str">
            <v>55079A15</v>
          </cell>
          <cell r="B138" t="str">
            <v>55079A</v>
          </cell>
          <cell r="C138" t="str">
            <v>15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8715.260000000002</v>
          </cell>
          <cell r="I138">
            <v>8715.260000000002</v>
          </cell>
          <cell r="L138" t="str">
            <v/>
          </cell>
          <cell r="R138" t="str">
            <v/>
          </cell>
          <cell r="Y138" t="str">
            <v/>
          </cell>
          <cell r="AG138" t="str">
            <v/>
          </cell>
        </row>
        <row r="139">
          <cell r="A139" t="str">
            <v>89334S08</v>
          </cell>
          <cell r="B139" t="str">
            <v>89334S</v>
          </cell>
          <cell r="C139" t="str">
            <v>08</v>
          </cell>
          <cell r="D139">
            <v>179641.51</v>
          </cell>
          <cell r="E139">
            <v>72810.490000000005</v>
          </cell>
          <cell r="F139">
            <v>302105.59000000003</v>
          </cell>
          <cell r="G139">
            <v>193586.52</v>
          </cell>
          <cell r="H139">
            <v>625</v>
          </cell>
          <cell r="I139">
            <v>748769.1100000001</v>
          </cell>
          <cell r="L139" t="str">
            <v/>
          </cell>
          <cell r="R139" t="str">
            <v/>
          </cell>
          <cell r="Y139" t="str">
            <v/>
          </cell>
          <cell r="AG139" t="str">
            <v/>
          </cell>
        </row>
        <row r="140">
          <cell r="A140" t="str">
            <v>CHOICE12</v>
          </cell>
          <cell r="B140" t="str">
            <v>CHOICE</v>
          </cell>
          <cell r="C140" t="str">
            <v>12</v>
          </cell>
          <cell r="D140">
            <v>0</v>
          </cell>
          <cell r="E140">
            <v>0</v>
          </cell>
          <cell r="F140">
            <v>7796037.5499999998</v>
          </cell>
          <cell r="G140">
            <v>183332.59000000003</v>
          </cell>
          <cell r="H140">
            <v>965</v>
          </cell>
          <cell r="I140">
            <v>7980335.1399999997</v>
          </cell>
          <cell r="L140" t="str">
            <v/>
          </cell>
          <cell r="R140" t="str">
            <v/>
          </cell>
          <cell r="Y140" t="str">
            <v/>
          </cell>
          <cell r="AG140" t="str">
            <v/>
          </cell>
        </row>
        <row r="141">
          <cell r="A141" t="str">
            <v>CHOICE13</v>
          </cell>
          <cell r="B141" t="str">
            <v>CHOICE</v>
          </cell>
          <cell r="C141" t="str">
            <v>13</v>
          </cell>
          <cell r="D141">
            <v>0</v>
          </cell>
          <cell r="E141">
            <v>0</v>
          </cell>
          <cell r="F141">
            <v>0</v>
          </cell>
          <cell r="G141">
            <v>5495627.6500000022</v>
          </cell>
          <cell r="H141">
            <v>8483345.5100000072</v>
          </cell>
          <cell r="I141">
            <v>13978973.160000009</v>
          </cell>
          <cell r="L141" t="str">
            <v/>
          </cell>
          <cell r="R141" t="str">
            <v/>
          </cell>
          <cell r="Y141" t="str">
            <v/>
          </cell>
          <cell r="AG141" t="str">
            <v/>
          </cell>
        </row>
        <row r="142">
          <cell r="A142" t="str">
            <v>CHOICE14</v>
          </cell>
          <cell r="B142" t="str">
            <v>CHOICE</v>
          </cell>
          <cell r="C142" t="str">
            <v>14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2878378.6099999994</v>
          </cell>
          <cell r="I142">
            <v>2878378.6099999994</v>
          </cell>
          <cell r="L142" t="str">
            <v/>
          </cell>
          <cell r="R142" t="str">
            <v/>
          </cell>
          <cell r="Y142" t="str">
            <v/>
          </cell>
          <cell r="AG142" t="str">
            <v/>
          </cell>
        </row>
        <row r="143">
          <cell r="A143" t="str">
            <v>DUMMY100</v>
          </cell>
          <cell r="B143" t="str">
            <v>DUMMY1</v>
          </cell>
          <cell r="C143" t="str">
            <v>00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L143" t="str">
            <v/>
          </cell>
          <cell r="R143" t="str">
            <v/>
          </cell>
          <cell r="Y143" t="str">
            <v/>
          </cell>
          <cell r="AG143" t="str">
            <v/>
          </cell>
        </row>
        <row r="144">
          <cell r="A144" t="str">
            <v>EQNSLA15</v>
          </cell>
          <cell r="B144" t="str">
            <v>EQNSLA</v>
          </cell>
          <cell r="C144" t="str">
            <v>15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46915</v>
          </cell>
          <cell r="I144">
            <v>46915</v>
          </cell>
          <cell r="L144" t="str">
            <v/>
          </cell>
          <cell r="R144" t="str">
            <v/>
          </cell>
          <cell r="Y144" t="str">
            <v/>
          </cell>
          <cell r="AG144" t="str">
            <v/>
          </cell>
        </row>
        <row r="145">
          <cell r="A145" t="str">
            <v>EQNSLB15</v>
          </cell>
          <cell r="B145" t="str">
            <v>EQNSLB</v>
          </cell>
          <cell r="C145" t="str">
            <v>15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16274</v>
          </cell>
          <cell r="I145">
            <v>16274</v>
          </cell>
          <cell r="L145" t="str">
            <v/>
          </cell>
          <cell r="R145" t="str">
            <v/>
          </cell>
          <cell r="Y145" t="str">
            <v/>
          </cell>
          <cell r="AG145" t="str">
            <v/>
          </cell>
        </row>
        <row r="146">
          <cell r="A146" t="str">
            <v>FDSAL110</v>
          </cell>
          <cell r="B146" t="str">
            <v>FDSAL1</v>
          </cell>
          <cell r="C146" t="str">
            <v>10</v>
          </cell>
          <cell r="D146">
            <v>3052.8599999999997</v>
          </cell>
          <cell r="E146">
            <v>63583.939999999908</v>
          </cell>
          <cell r="F146">
            <v>0</v>
          </cell>
          <cell r="G146">
            <v>0</v>
          </cell>
          <cell r="H146">
            <v>0</v>
          </cell>
          <cell r="I146">
            <v>66636.799999999901</v>
          </cell>
          <cell r="L146" t="str">
            <v/>
          </cell>
          <cell r="R146" t="str">
            <v/>
          </cell>
          <cell r="Y146" t="str">
            <v/>
          </cell>
          <cell r="AG146" t="str">
            <v/>
          </cell>
        </row>
        <row r="147">
          <cell r="A147" t="str">
            <v>FDSAL111</v>
          </cell>
          <cell r="B147" t="str">
            <v>FDSAL1</v>
          </cell>
          <cell r="C147" t="str">
            <v>11</v>
          </cell>
          <cell r="D147">
            <v>5432.83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5432.83</v>
          </cell>
          <cell r="L147" t="str">
            <v/>
          </cell>
          <cell r="R147" t="str">
            <v/>
          </cell>
          <cell r="Y147" t="str">
            <v/>
          </cell>
          <cell r="AG147" t="str">
            <v/>
          </cell>
        </row>
        <row r="148">
          <cell r="A148" t="str">
            <v>FDSAL113</v>
          </cell>
          <cell r="B148" t="str">
            <v>FDSAL1</v>
          </cell>
          <cell r="C148" t="str">
            <v>13</v>
          </cell>
          <cell r="D148">
            <v>0</v>
          </cell>
          <cell r="E148">
            <v>0</v>
          </cell>
          <cell r="F148">
            <v>13107.770000000011</v>
          </cell>
          <cell r="G148">
            <v>1000.6099999999998</v>
          </cell>
          <cell r="H148">
            <v>0</v>
          </cell>
          <cell r="I148">
            <v>14108.380000000012</v>
          </cell>
          <cell r="L148" t="str">
            <v/>
          </cell>
          <cell r="R148" t="str">
            <v/>
          </cell>
          <cell r="Y148" t="str">
            <v/>
          </cell>
          <cell r="AG148" t="str">
            <v/>
          </cell>
        </row>
        <row r="149">
          <cell r="A149" t="str">
            <v>FDSAL114</v>
          </cell>
          <cell r="B149" t="str">
            <v>FDSAL1</v>
          </cell>
          <cell r="C149" t="str">
            <v>14</v>
          </cell>
          <cell r="D149">
            <v>0</v>
          </cell>
          <cell r="E149">
            <v>0</v>
          </cell>
          <cell r="F149">
            <v>0</v>
          </cell>
          <cell r="G149">
            <v>800.81999999999994</v>
          </cell>
          <cell r="H149">
            <v>0</v>
          </cell>
          <cell r="I149">
            <v>800.81999999999994</v>
          </cell>
          <cell r="L149" t="str">
            <v/>
          </cell>
          <cell r="R149" t="str">
            <v/>
          </cell>
          <cell r="Y149" t="str">
            <v/>
          </cell>
          <cell r="AG149" t="str">
            <v/>
          </cell>
        </row>
        <row r="150">
          <cell r="A150" t="str">
            <v>FDSAL107</v>
          </cell>
          <cell r="B150" t="str">
            <v>FDSAL1</v>
          </cell>
          <cell r="C150" t="str">
            <v>07</v>
          </cell>
          <cell r="D150">
            <v>5336.26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5336.26</v>
          </cell>
          <cell r="L150" t="str">
            <v/>
          </cell>
          <cell r="R150" t="str">
            <v/>
          </cell>
          <cell r="Y150" t="str">
            <v/>
          </cell>
          <cell r="AG150" t="str">
            <v/>
          </cell>
        </row>
        <row r="151">
          <cell r="A151" t="str">
            <v>INDRCT12</v>
          </cell>
          <cell r="B151" t="str">
            <v>INDRCT</v>
          </cell>
          <cell r="C151" t="str">
            <v>12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-256.73</v>
          </cell>
          <cell r="I151">
            <v>-256.73</v>
          </cell>
          <cell r="L151" t="str">
            <v/>
          </cell>
          <cell r="R151" t="str">
            <v/>
          </cell>
          <cell r="Y151" t="str">
            <v/>
          </cell>
          <cell r="AG151" t="str">
            <v/>
          </cell>
        </row>
        <row r="152">
          <cell r="A152" t="str">
            <v>INDRCT14</v>
          </cell>
          <cell r="B152" t="str">
            <v>INDRCT</v>
          </cell>
          <cell r="C152" t="str">
            <v>14</v>
          </cell>
          <cell r="D152">
            <v>0</v>
          </cell>
          <cell r="E152">
            <v>0</v>
          </cell>
          <cell r="F152">
            <v>0</v>
          </cell>
          <cell r="G152">
            <v>-1.7462298274040222E-10</v>
          </cell>
          <cell r="H152">
            <v>0</v>
          </cell>
          <cell r="I152">
            <v>-1.7462298274040222E-10</v>
          </cell>
          <cell r="L152" t="str">
            <v/>
          </cell>
          <cell r="R152" t="str">
            <v/>
          </cell>
          <cell r="Y152" t="str">
            <v/>
          </cell>
          <cell r="AG152" t="str">
            <v/>
          </cell>
        </row>
        <row r="153">
          <cell r="A153" t="str">
            <v>LDS00110</v>
          </cell>
          <cell r="B153" t="str">
            <v>LDS001</v>
          </cell>
          <cell r="C153" t="str">
            <v>10</v>
          </cell>
          <cell r="D153">
            <v>129264.85</v>
          </cell>
          <cell r="E153">
            <v>1388848.7699999998</v>
          </cell>
          <cell r="F153">
            <v>0</v>
          </cell>
          <cell r="G153">
            <v>-1.1641532182693481E-10</v>
          </cell>
          <cell r="H153">
            <v>0</v>
          </cell>
          <cell r="I153">
            <v>1518113.6199999996</v>
          </cell>
          <cell r="L153" t="str">
            <v/>
          </cell>
          <cell r="R153" t="str">
            <v/>
          </cell>
          <cell r="Y153" t="str">
            <v/>
          </cell>
          <cell r="AG153" t="str">
            <v/>
          </cell>
        </row>
        <row r="154">
          <cell r="A154" t="str">
            <v>LDS00113</v>
          </cell>
          <cell r="B154" t="str">
            <v>LDS001</v>
          </cell>
          <cell r="C154" t="str">
            <v>13</v>
          </cell>
          <cell r="D154">
            <v>0</v>
          </cell>
          <cell r="E154">
            <v>0</v>
          </cell>
          <cell r="F154">
            <v>517616.56000000011</v>
          </cell>
          <cell r="G154">
            <v>1070717.76</v>
          </cell>
          <cell r="H154">
            <v>0</v>
          </cell>
          <cell r="I154">
            <v>1588334.32</v>
          </cell>
          <cell r="L154" t="str">
            <v/>
          </cell>
          <cell r="R154" t="str">
            <v/>
          </cell>
          <cell r="Y154" t="str">
            <v/>
          </cell>
          <cell r="AG154" t="str">
            <v/>
          </cell>
        </row>
        <row r="155">
          <cell r="A155" t="str">
            <v>LDS00114</v>
          </cell>
          <cell r="B155" t="str">
            <v>LDS001</v>
          </cell>
          <cell r="C155" t="str">
            <v>14</v>
          </cell>
          <cell r="D155">
            <v>0</v>
          </cell>
          <cell r="E155">
            <v>0</v>
          </cell>
          <cell r="F155">
            <v>0</v>
          </cell>
          <cell r="G155">
            <v>360703.64999999997</v>
          </cell>
          <cell r="H155">
            <v>199787.82</v>
          </cell>
          <cell r="I155">
            <v>560491.47</v>
          </cell>
          <cell r="L155" t="str">
            <v/>
          </cell>
          <cell r="R155" t="str">
            <v/>
          </cell>
          <cell r="Y155" t="str">
            <v/>
          </cell>
          <cell r="AG155" t="str">
            <v/>
          </cell>
        </row>
        <row r="156">
          <cell r="A156" t="str">
            <v>LDS00115</v>
          </cell>
          <cell r="B156" t="str">
            <v>LDS001</v>
          </cell>
          <cell r="C156" t="str">
            <v>15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677149.57999999961</v>
          </cell>
          <cell r="I156">
            <v>677149.57999999961</v>
          </cell>
        </row>
        <row r="157">
          <cell r="A157" t="str">
            <v>RA388A09</v>
          </cell>
          <cell r="B157" t="str">
            <v>RA388A</v>
          </cell>
          <cell r="C157" t="str">
            <v>09</v>
          </cell>
          <cell r="D157">
            <v>0</v>
          </cell>
          <cell r="E157">
            <v>0</v>
          </cell>
          <cell r="F157">
            <v>0</v>
          </cell>
          <cell r="G157">
            <v>3003524.3100000005</v>
          </cell>
          <cell r="H157">
            <v>0</v>
          </cell>
          <cell r="I157">
            <v>3003524.3100000005</v>
          </cell>
        </row>
        <row r="158">
          <cell r="A158" t="str">
            <v>ST395A11</v>
          </cell>
          <cell r="B158" t="str">
            <v>ST395A</v>
          </cell>
          <cell r="C158" t="str">
            <v>11</v>
          </cell>
          <cell r="D158">
            <v>0</v>
          </cell>
          <cell r="E158">
            <v>0</v>
          </cell>
          <cell r="F158">
            <v>0</v>
          </cell>
          <cell r="G158">
            <v>19572500.419999987</v>
          </cell>
          <cell r="H158">
            <v>7236472.5900000054</v>
          </cell>
          <cell r="I158">
            <v>26808973.00999999</v>
          </cell>
        </row>
        <row r="159">
          <cell r="A159" t="str">
            <v>41PARC14</v>
          </cell>
          <cell r="B159" t="str">
            <v>41PARC</v>
          </cell>
          <cell r="C159" t="str">
            <v>14</v>
          </cell>
          <cell r="D159">
            <v>0</v>
          </cell>
          <cell r="E159">
            <v>0</v>
          </cell>
          <cell r="F159">
            <v>0</v>
          </cell>
          <cell r="G159">
            <v>84190.030000000042</v>
          </cell>
          <cell r="H159">
            <v>0</v>
          </cell>
          <cell r="I159">
            <v>84190.030000000042</v>
          </cell>
        </row>
        <row r="160">
          <cell r="B160" t="str">
            <v>Grand Total</v>
          </cell>
          <cell r="D160">
            <v>894292.65</v>
          </cell>
          <cell r="E160">
            <v>3848626.7000000011</v>
          </cell>
          <cell r="F160">
            <v>11567479.07</v>
          </cell>
          <cell r="G160">
            <v>183211232.09</v>
          </cell>
          <cell r="H160">
            <v>179504586.69000003</v>
          </cell>
          <cell r="I160">
            <v>379026217.19999993</v>
          </cell>
        </row>
        <row r="210">
          <cell r="A210" t="str">
            <v>15282A15</v>
          </cell>
          <cell r="D210">
            <v>514656.99000000005</v>
          </cell>
          <cell r="E210">
            <v>2101201.8600000008</v>
          </cell>
          <cell r="F210">
            <v>2718079.72</v>
          </cell>
          <cell r="G210">
            <v>2620647.7400000021</v>
          </cell>
          <cell r="H210">
            <v>585217.03</v>
          </cell>
          <cell r="I210">
            <v>8539803.3400000036</v>
          </cell>
        </row>
      </sheetData>
      <sheetData sheetId="3">
        <row r="1">
          <cell r="B1">
            <v>0</v>
          </cell>
          <cell r="C1">
            <v>0</v>
          </cell>
          <cell r="D1">
            <v>0</v>
          </cell>
        </row>
        <row r="2">
          <cell r="B2">
            <v>0</v>
          </cell>
          <cell r="C2">
            <v>0</v>
          </cell>
          <cell r="D2">
            <v>0</v>
          </cell>
        </row>
        <row r="3">
          <cell r="B3">
            <v>0</v>
          </cell>
          <cell r="C3">
            <v>0</v>
          </cell>
          <cell r="D3">
            <v>0</v>
          </cell>
        </row>
        <row r="4">
          <cell r="B4">
            <v>0</v>
          </cell>
          <cell r="C4">
            <v>0</v>
          </cell>
          <cell r="D4">
            <v>0</v>
          </cell>
        </row>
        <row r="5">
          <cell r="B5" t="str">
            <v>Recipient Reference No</v>
          </cell>
          <cell r="C5" t="str">
            <v>Net Authorizations*</v>
          </cell>
          <cell r="D5" t="str">
            <v>Total Draws</v>
          </cell>
        </row>
        <row r="6">
          <cell r="B6" t="str">
            <v>SG027A/07</v>
          </cell>
          <cell r="C6">
            <v>0</v>
          </cell>
          <cell r="D6">
            <v>-12237605.789999999</v>
          </cell>
        </row>
        <row r="7">
          <cell r="B7" t="str">
            <v>SG027A/08</v>
          </cell>
          <cell r="C7">
            <v>15461181</v>
          </cell>
          <cell r="D7">
            <v>-15461181</v>
          </cell>
        </row>
        <row r="8">
          <cell r="B8" t="str">
            <v>SG027A/09</v>
          </cell>
          <cell r="C8">
            <v>15922295.76</v>
          </cell>
          <cell r="D8">
            <v>-15922295.76</v>
          </cell>
        </row>
        <row r="9">
          <cell r="B9" t="str">
            <v>SG027A/10</v>
          </cell>
          <cell r="C9">
            <v>16303616.630000001</v>
          </cell>
          <cell r="D9">
            <v>-16361349.289999999</v>
          </cell>
        </row>
        <row r="10">
          <cell r="B10">
            <v>0</v>
          </cell>
          <cell r="C10">
            <v>0</v>
          </cell>
          <cell r="D10">
            <v>0</v>
          </cell>
        </row>
        <row r="11">
          <cell r="B11" t="str">
            <v>12027A/11</v>
          </cell>
          <cell r="C11">
            <v>16942318.710000001</v>
          </cell>
          <cell r="D11">
            <v>-16497284.27</v>
          </cell>
        </row>
        <row r="12">
          <cell r="B12" t="str">
            <v>22027A/12</v>
          </cell>
          <cell r="C12">
            <v>16715567.140000001</v>
          </cell>
          <cell r="D12">
            <v>-17102868.920000002</v>
          </cell>
        </row>
        <row r="13">
          <cell r="B13" t="str">
            <v>32027A/13</v>
          </cell>
          <cell r="C13">
            <v>17323545</v>
          </cell>
          <cell r="D13">
            <v>-17320073.34</v>
          </cell>
        </row>
        <row r="14">
          <cell r="B14" t="str">
            <v>42027A/14</v>
          </cell>
          <cell r="C14">
            <v>16345562</v>
          </cell>
          <cell r="D14">
            <v>-16345562</v>
          </cell>
        </row>
        <row r="15">
          <cell r="B15">
            <v>0</v>
          </cell>
          <cell r="C15">
            <v>0</v>
          </cell>
          <cell r="D15">
            <v>0</v>
          </cell>
        </row>
        <row r="16">
          <cell r="B16" t="str">
            <v>52027A/15</v>
          </cell>
          <cell r="C16">
            <v>17332422</v>
          </cell>
          <cell r="D16">
            <v>-15594232.609999999</v>
          </cell>
        </row>
        <row r="17">
          <cell r="B17" t="str">
            <v>62027A/16</v>
          </cell>
          <cell r="C17">
            <v>17630177</v>
          </cell>
          <cell r="D17">
            <v>-2629815.83</v>
          </cell>
        </row>
        <row r="18">
          <cell r="B18" t="str">
            <v>06JBM-P</v>
          </cell>
          <cell r="C18">
            <v>-72382.710000000006</v>
          </cell>
          <cell r="D18">
            <v>-152477.57</v>
          </cell>
        </row>
        <row r="19">
          <cell r="B19" t="str">
            <v>SG173A/07</v>
          </cell>
          <cell r="C19">
            <v>0</v>
          </cell>
          <cell r="D19">
            <v>-442612.11</v>
          </cell>
        </row>
        <row r="20">
          <cell r="B20" t="str">
            <v>SG173A/08</v>
          </cell>
          <cell r="C20">
            <v>231994.75</v>
          </cell>
          <cell r="D20">
            <v>-231994.75</v>
          </cell>
        </row>
        <row r="21">
          <cell r="B21" t="str">
            <v>SG173A/09</v>
          </cell>
          <cell r="C21">
            <v>230026.32</v>
          </cell>
          <cell r="D21">
            <v>-230026.32</v>
          </cell>
        </row>
        <row r="22">
          <cell r="B22" t="str">
            <v>SG173A/10</v>
          </cell>
          <cell r="C22">
            <v>230925.29</v>
          </cell>
          <cell r="D22">
            <v>-230925.29</v>
          </cell>
        </row>
        <row r="23">
          <cell r="B23" t="str">
            <v>12173A/11</v>
          </cell>
          <cell r="C23">
            <v>240249</v>
          </cell>
          <cell r="D23">
            <v>-240249</v>
          </cell>
        </row>
        <row r="24">
          <cell r="B24" t="str">
            <v>22173A/12</v>
          </cell>
          <cell r="C24">
            <v>223271.98</v>
          </cell>
          <cell r="D24">
            <v>-222162.31</v>
          </cell>
        </row>
        <row r="25">
          <cell r="B25" t="str">
            <v>32173A/13</v>
          </cell>
          <cell r="C25">
            <v>238595.63</v>
          </cell>
          <cell r="D25">
            <v>-239705.3</v>
          </cell>
        </row>
        <row r="26">
          <cell r="B26" t="str">
            <v>42173A/13</v>
          </cell>
          <cell r="C26">
            <v>217081</v>
          </cell>
          <cell r="D26">
            <v>-217081</v>
          </cell>
        </row>
        <row r="27">
          <cell r="B27" t="str">
            <v>52173A/15</v>
          </cell>
          <cell r="C27">
            <v>217082</v>
          </cell>
          <cell r="D27">
            <v>-166541.67000000001</v>
          </cell>
        </row>
        <row r="28">
          <cell r="B28" t="str">
            <v>62173A/16</v>
          </cell>
          <cell r="C28">
            <v>217082</v>
          </cell>
          <cell r="D28">
            <v>-33728.31</v>
          </cell>
        </row>
        <row r="29">
          <cell r="B29" t="str">
            <v>72DCIT</v>
          </cell>
          <cell r="C29">
            <v>0</v>
          </cell>
          <cell r="D29">
            <v>-1651409.47</v>
          </cell>
        </row>
        <row r="30">
          <cell r="B30" t="str">
            <v>82DCIT/08</v>
          </cell>
          <cell r="C30">
            <v>1554095.25</v>
          </cell>
          <cell r="D30">
            <v>-1554095.25</v>
          </cell>
        </row>
        <row r="31">
          <cell r="B31" t="str">
            <v>8ITDHS/09</v>
          </cell>
          <cell r="C31">
            <v>2135315</v>
          </cell>
          <cell r="D31">
            <v>-2135315</v>
          </cell>
        </row>
        <row r="32">
          <cell r="B32" t="str">
            <v>8ITDHS/10</v>
          </cell>
          <cell r="C32">
            <v>2145682.7200000002</v>
          </cell>
          <cell r="D32">
            <v>-2318365.21</v>
          </cell>
        </row>
        <row r="33">
          <cell r="B33" t="str">
            <v>12181A/11</v>
          </cell>
          <cell r="C33">
            <v>2152956</v>
          </cell>
          <cell r="D33">
            <v>-2170751.84</v>
          </cell>
        </row>
        <row r="34">
          <cell r="B34" t="str">
            <v>22181A/12</v>
          </cell>
          <cell r="C34">
            <v>2062977.85</v>
          </cell>
          <cell r="D34">
            <v>-2249196.9700000002</v>
          </cell>
        </row>
        <row r="35">
          <cell r="B35" t="str">
            <v>32181A/13</v>
          </cell>
          <cell r="C35">
            <v>2170499</v>
          </cell>
          <cell r="D35">
            <v>-2169749</v>
          </cell>
        </row>
        <row r="36">
          <cell r="B36" t="str">
            <v>42181A/14</v>
          </cell>
          <cell r="C36">
            <v>2056021</v>
          </cell>
          <cell r="D36">
            <v>-2056021</v>
          </cell>
        </row>
        <row r="37">
          <cell r="B37" t="str">
            <v>52181A/15</v>
          </cell>
          <cell r="C37">
            <v>2148926</v>
          </cell>
          <cell r="D37">
            <v>-2148926</v>
          </cell>
        </row>
        <row r="38">
          <cell r="B38" t="str">
            <v>62181A/16</v>
          </cell>
          <cell r="C38">
            <v>2148938</v>
          </cell>
          <cell r="D38">
            <v>-905833.18</v>
          </cell>
        </row>
        <row r="39">
          <cell r="B39" t="str">
            <v>SG323A/08</v>
          </cell>
          <cell r="C39">
            <v>640250.64</v>
          </cell>
          <cell r="D39">
            <v>-640250.64</v>
          </cell>
        </row>
        <row r="40">
          <cell r="B40" t="str">
            <v>RA391A/09</v>
          </cell>
          <cell r="C40">
            <v>16199391.720000001</v>
          </cell>
          <cell r="D40">
            <v>-16199391.720000001</v>
          </cell>
        </row>
        <row r="41">
          <cell r="B41" t="str">
            <v>RA392A/09</v>
          </cell>
          <cell r="C41">
            <v>258022.94</v>
          </cell>
          <cell r="D41">
            <v>-258022.94</v>
          </cell>
        </row>
        <row r="42">
          <cell r="B42" t="str">
            <v>RA393A/09</v>
          </cell>
          <cell r="C42">
            <v>2366106.7799999998</v>
          </cell>
          <cell r="D42">
            <v>-1989409.33</v>
          </cell>
        </row>
        <row r="43">
          <cell r="B43" t="str">
            <v>21MSSI/07</v>
          </cell>
          <cell r="C43">
            <v>0</v>
          </cell>
          <cell r="D43">
            <v>-261.22000000000003</v>
          </cell>
        </row>
        <row r="44">
          <cell r="B44" t="str">
            <v>21MSSI/08</v>
          </cell>
          <cell r="C44">
            <v>219004</v>
          </cell>
          <cell r="D44">
            <v>-219004</v>
          </cell>
        </row>
        <row r="45">
          <cell r="B45" t="str">
            <v>21MSSI/09</v>
          </cell>
          <cell r="C45">
            <v>184371.93</v>
          </cell>
          <cell r="D45">
            <v>-184371.93</v>
          </cell>
        </row>
        <row r="46">
          <cell r="B46" t="str">
            <v>21MSSI/10</v>
          </cell>
          <cell r="C46">
            <v>226235</v>
          </cell>
          <cell r="D46">
            <v>-226235</v>
          </cell>
        </row>
        <row r="47">
          <cell r="B47" t="str">
            <v>11069A/11</v>
          </cell>
          <cell r="C47">
            <v>246382</v>
          </cell>
          <cell r="D47">
            <v>-246320</v>
          </cell>
        </row>
        <row r="48">
          <cell r="B48" t="str">
            <v>22MSSI/08</v>
          </cell>
          <cell r="C48">
            <v>254682</v>
          </cell>
          <cell r="D48">
            <v>-254682</v>
          </cell>
        </row>
        <row r="49">
          <cell r="B49" t="str">
            <v>22MSSI/09</v>
          </cell>
          <cell r="C49">
            <v>246352.16</v>
          </cell>
          <cell r="D49">
            <v>-246352.16</v>
          </cell>
        </row>
        <row r="50">
          <cell r="B50" t="str">
            <v>22MSSI/10</v>
          </cell>
          <cell r="C50">
            <v>246347</v>
          </cell>
          <cell r="D50">
            <v>-246347</v>
          </cell>
        </row>
        <row r="51">
          <cell r="B51" t="str">
            <v>11069B/11</v>
          </cell>
          <cell r="C51">
            <v>246423</v>
          </cell>
          <cell r="D51">
            <v>-246307</v>
          </cell>
        </row>
        <row r="52">
          <cell r="B52" t="str">
            <v>21MSSI/02</v>
          </cell>
          <cell r="C52">
            <v>-632</v>
          </cell>
          <cell r="D52">
            <v>0</v>
          </cell>
        </row>
        <row r="53">
          <cell r="B53" t="str">
            <v>21MSSI/03</v>
          </cell>
          <cell r="C53">
            <v>-32743</v>
          </cell>
          <cell r="D53">
            <v>0</v>
          </cell>
        </row>
        <row r="54">
          <cell r="B54" t="str">
            <v>21MSSI/04</v>
          </cell>
          <cell r="C54">
            <v>-506</v>
          </cell>
          <cell r="D54">
            <v>0</v>
          </cell>
        </row>
        <row r="55">
          <cell r="B55" t="str">
            <v>22MSSI/02</v>
          </cell>
          <cell r="C55">
            <v>-360</v>
          </cell>
          <cell r="D55">
            <v>0</v>
          </cell>
        </row>
        <row r="56">
          <cell r="B56">
            <v>0</v>
          </cell>
          <cell r="C56">
            <v>-269338</v>
          </cell>
          <cell r="D56">
            <v>0</v>
          </cell>
        </row>
        <row r="57">
          <cell r="B57" t="str">
            <v>21MSSI/05</v>
          </cell>
          <cell r="C57">
            <v>-44232</v>
          </cell>
          <cell r="D57">
            <v>0</v>
          </cell>
        </row>
        <row r="58">
          <cell r="B58" t="str">
            <v>22MSSI/05</v>
          </cell>
          <cell r="C58">
            <v>-228</v>
          </cell>
          <cell r="D58">
            <v>0</v>
          </cell>
        </row>
        <row r="59">
          <cell r="B59" t="str">
            <v>HNA-06</v>
          </cell>
          <cell r="C59">
            <v>0</v>
          </cell>
          <cell r="D59">
            <v>-832.37</v>
          </cell>
        </row>
        <row r="60">
          <cell r="B60" t="str">
            <v>HNA-07</v>
          </cell>
          <cell r="C60">
            <v>-10832.33</v>
          </cell>
          <cell r="D60">
            <v>-4167.67</v>
          </cell>
        </row>
        <row r="61">
          <cell r="B61" t="str">
            <v>SG185A/08</v>
          </cell>
          <cell r="C61">
            <v>58500</v>
          </cell>
          <cell r="D61">
            <v>-58500</v>
          </cell>
        </row>
        <row r="62">
          <cell r="B62" t="str">
            <v>SG185A/09</v>
          </cell>
          <cell r="C62">
            <v>58500</v>
          </cell>
          <cell r="D62">
            <v>-58500</v>
          </cell>
        </row>
        <row r="63">
          <cell r="B63" t="str">
            <v>SG185A/10</v>
          </cell>
          <cell r="C63">
            <v>60000</v>
          </cell>
          <cell r="D63">
            <v>-60000</v>
          </cell>
        </row>
        <row r="64">
          <cell r="B64" t="str">
            <v>12185A/11</v>
          </cell>
          <cell r="C64">
            <v>60000</v>
          </cell>
          <cell r="D64">
            <v>-60000</v>
          </cell>
        </row>
        <row r="65">
          <cell r="B65" t="str">
            <v>GEAR00/03/04/05/06/7</v>
          </cell>
          <cell r="C65">
            <v>1062085</v>
          </cell>
          <cell r="D65">
            <v>-2786965.42</v>
          </cell>
        </row>
        <row r="66">
          <cell r="B66" t="str">
            <v>SG336B/07</v>
          </cell>
          <cell r="C66">
            <v>547687.01</v>
          </cell>
          <cell r="D66">
            <v>-547687.01</v>
          </cell>
        </row>
        <row r="67">
          <cell r="B67" t="str">
            <v>SG378A/09</v>
          </cell>
          <cell r="C67">
            <v>330000</v>
          </cell>
          <cell r="D67">
            <v>-330000</v>
          </cell>
        </row>
        <row r="68">
          <cell r="B68" t="str">
            <v>SG378A/10</v>
          </cell>
          <cell r="C68">
            <v>312801.08</v>
          </cell>
          <cell r="D68">
            <v>-330000</v>
          </cell>
        </row>
        <row r="69">
          <cell r="B69" t="str">
            <v>11378A/11</v>
          </cell>
          <cell r="C69">
            <v>1498044.34</v>
          </cell>
          <cell r="D69">
            <v>-1476859.3</v>
          </cell>
        </row>
        <row r="70">
          <cell r="B70" t="str">
            <v>22378A/12</v>
          </cell>
          <cell r="C70">
            <v>1490287.8</v>
          </cell>
          <cell r="D70">
            <v>-1503986.12</v>
          </cell>
        </row>
        <row r="71">
          <cell r="B71" t="str">
            <v>32378A/13</v>
          </cell>
          <cell r="C71">
            <v>1500000</v>
          </cell>
          <cell r="D71">
            <v>-1490287.8</v>
          </cell>
        </row>
        <row r="72">
          <cell r="B72" t="str">
            <v>42378A/14</v>
          </cell>
          <cell r="C72">
            <v>1423500</v>
          </cell>
          <cell r="D72">
            <v>-1288414.8799999999</v>
          </cell>
        </row>
        <row r="73">
          <cell r="B73" t="str">
            <v>52378A/15</v>
          </cell>
          <cell r="C73">
            <v>1392000</v>
          </cell>
          <cell r="D73">
            <v>-555437.1</v>
          </cell>
        </row>
        <row r="74">
          <cell r="B74" t="str">
            <v>HLA-HLM-06</v>
          </cell>
          <cell r="C74">
            <v>0</v>
          </cell>
          <cell r="D74">
            <v>-623689.86</v>
          </cell>
        </row>
        <row r="75">
          <cell r="B75" t="str">
            <v>SG186A/07</v>
          </cell>
          <cell r="C75">
            <v>-232022.48</v>
          </cell>
          <cell r="D75">
            <v>-673409.22</v>
          </cell>
        </row>
        <row r="76">
          <cell r="B76" t="str">
            <v>SG186A/08</v>
          </cell>
          <cell r="C76">
            <v>1216511.27</v>
          </cell>
          <cell r="D76">
            <v>-1216511.27</v>
          </cell>
        </row>
        <row r="77">
          <cell r="B77" t="str">
            <v>SG186A/09</v>
          </cell>
          <cell r="C77">
            <v>1048206.62</v>
          </cell>
          <cell r="D77">
            <v>-1048206.62</v>
          </cell>
        </row>
        <row r="78">
          <cell r="B78" t="str">
            <v>SG186A/10</v>
          </cell>
          <cell r="C78">
            <v>1003134.69</v>
          </cell>
          <cell r="D78">
            <v>-1003134.69</v>
          </cell>
        </row>
        <row r="79">
          <cell r="B79" t="str">
            <v>YOC001/06</v>
          </cell>
          <cell r="C79">
            <v>-45572.51</v>
          </cell>
          <cell r="D79">
            <v>-102545.64</v>
          </cell>
        </row>
        <row r="80">
          <cell r="B80" t="str">
            <v>YOC001/07</v>
          </cell>
          <cell r="C80">
            <v>-26717.13</v>
          </cell>
          <cell r="D80">
            <v>-27452.87</v>
          </cell>
        </row>
        <row r="81">
          <cell r="B81" t="str">
            <v>YOC001/08</v>
          </cell>
          <cell r="C81">
            <v>65681</v>
          </cell>
          <cell r="D81">
            <v>-65681</v>
          </cell>
        </row>
        <row r="82">
          <cell r="B82" t="str">
            <v>YOC001/09</v>
          </cell>
          <cell r="C82">
            <v>88238</v>
          </cell>
          <cell r="D82">
            <v>-88238</v>
          </cell>
        </row>
        <row r="83">
          <cell r="B83" t="str">
            <v>YOC001/10</v>
          </cell>
          <cell r="C83">
            <v>58169</v>
          </cell>
          <cell r="D83">
            <v>-58169</v>
          </cell>
        </row>
        <row r="84">
          <cell r="B84" t="str">
            <v>12331A/11</v>
          </cell>
          <cell r="C84">
            <v>57948</v>
          </cell>
          <cell r="D84">
            <v>-57948</v>
          </cell>
        </row>
        <row r="85">
          <cell r="B85" t="str">
            <v>LDS001/07/08</v>
          </cell>
          <cell r="C85">
            <v>5501507.9100000001</v>
          </cell>
          <cell r="D85">
            <v>-5501507.9100000001</v>
          </cell>
        </row>
        <row r="86">
          <cell r="B86" t="str">
            <v>LDS001/14</v>
          </cell>
          <cell r="C86">
            <v>4000000</v>
          </cell>
          <cell r="D86">
            <v>-3557477.19</v>
          </cell>
        </row>
        <row r="87">
          <cell r="B87" t="str">
            <v>EAA-EAZ-06</v>
          </cell>
          <cell r="C87">
            <v>0</v>
          </cell>
          <cell r="D87">
            <v>-9931056.4800000004</v>
          </cell>
        </row>
        <row r="88">
          <cell r="B88" t="str">
            <v>SG010A/07</v>
          </cell>
          <cell r="C88">
            <v>0</v>
          </cell>
          <cell r="D88">
            <v>-35481502.399999999</v>
          </cell>
        </row>
        <row r="89">
          <cell r="B89" t="str">
            <v>SG010A/08</v>
          </cell>
          <cell r="C89">
            <v>46025737</v>
          </cell>
          <cell r="D89">
            <v>-46025737</v>
          </cell>
        </row>
        <row r="90">
          <cell r="B90" t="str">
            <v>SG010A/09</v>
          </cell>
          <cell r="C90">
            <v>46138924</v>
          </cell>
          <cell r="D90">
            <v>-47531045.57</v>
          </cell>
        </row>
        <row r="91">
          <cell r="B91" t="str">
            <v>SG010A/10</v>
          </cell>
          <cell r="C91">
            <v>48786523.280000001</v>
          </cell>
          <cell r="D91">
            <v>-43589056.979999997</v>
          </cell>
        </row>
        <row r="92">
          <cell r="B92" t="str">
            <v>12010A/11</v>
          </cell>
          <cell r="C92">
            <v>45545497.340000004</v>
          </cell>
          <cell r="D92">
            <v>-57884168.840000004</v>
          </cell>
        </row>
        <row r="93">
          <cell r="B93" t="str">
            <v>22010A/12</v>
          </cell>
          <cell r="C93">
            <v>48644185.600000001</v>
          </cell>
          <cell r="D93">
            <v>-48666229.759999998</v>
          </cell>
        </row>
        <row r="94">
          <cell r="B94" t="str">
            <v>32010A/13</v>
          </cell>
          <cell r="C94">
            <v>46617803</v>
          </cell>
          <cell r="D94">
            <v>-46595758.840000004</v>
          </cell>
        </row>
        <row r="95">
          <cell r="B95" t="str">
            <v>42010A/14</v>
          </cell>
          <cell r="C95">
            <v>44013016</v>
          </cell>
          <cell r="D95">
            <v>-44013016</v>
          </cell>
        </row>
        <row r="96">
          <cell r="B96" t="str">
            <v>52010A/15</v>
          </cell>
          <cell r="C96">
            <v>43233777</v>
          </cell>
          <cell r="D96">
            <v>-38254919.200000003</v>
          </cell>
        </row>
        <row r="97">
          <cell r="B97" t="str">
            <v>62010A/16</v>
          </cell>
          <cell r="C97">
            <v>42820175</v>
          </cell>
          <cell r="D97">
            <v>-2755741.31</v>
          </cell>
        </row>
        <row r="98">
          <cell r="B98" t="str">
            <v>EBZ-EDZ-06</v>
          </cell>
          <cell r="C98">
            <v>0</v>
          </cell>
          <cell r="D98">
            <v>-103236.85</v>
          </cell>
        </row>
        <row r="99">
          <cell r="B99" t="str">
            <v>EBZ-EDZ-07</v>
          </cell>
          <cell r="C99">
            <v>-203028.12</v>
          </cell>
          <cell r="D99">
            <v>-3413.78</v>
          </cell>
        </row>
        <row r="100">
          <cell r="B100" t="str">
            <v>SG013A/08</v>
          </cell>
          <cell r="C100">
            <v>123012.07</v>
          </cell>
          <cell r="D100">
            <v>-123012.07</v>
          </cell>
        </row>
        <row r="101">
          <cell r="B101" t="str">
            <v>SG013A/09</v>
          </cell>
          <cell r="C101">
            <v>233939.02</v>
          </cell>
          <cell r="D101">
            <v>-233939.02</v>
          </cell>
        </row>
        <row r="102">
          <cell r="B102" t="str">
            <v>SG013A/10</v>
          </cell>
          <cell r="C102">
            <v>340119</v>
          </cell>
          <cell r="D102">
            <v>-340119</v>
          </cell>
        </row>
        <row r="103">
          <cell r="B103" t="str">
            <v>12013A/11</v>
          </cell>
          <cell r="C103">
            <v>119397.29</v>
          </cell>
          <cell r="D103">
            <v>-119397.29</v>
          </cell>
        </row>
        <row r="104">
          <cell r="B104" t="str">
            <v>22013A/12</v>
          </cell>
          <cell r="C104">
            <v>357173</v>
          </cell>
          <cell r="D104">
            <v>-357173</v>
          </cell>
        </row>
        <row r="105">
          <cell r="B105" t="str">
            <v>32013A/13</v>
          </cell>
          <cell r="C105">
            <v>261618</v>
          </cell>
          <cell r="D105">
            <v>-260156.05</v>
          </cell>
        </row>
        <row r="106">
          <cell r="B106" t="str">
            <v>42013A/14</v>
          </cell>
          <cell r="C106">
            <v>216054</v>
          </cell>
          <cell r="D106">
            <v>-217515.95</v>
          </cell>
        </row>
        <row r="107">
          <cell r="B107" t="str">
            <v>52013A/15</v>
          </cell>
          <cell r="C107">
            <v>169301</v>
          </cell>
          <cell r="D107">
            <v>-161553.04</v>
          </cell>
        </row>
        <row r="108">
          <cell r="B108" t="str">
            <v>62013A/16</v>
          </cell>
          <cell r="C108">
            <v>176921</v>
          </cell>
          <cell r="D108">
            <v>0</v>
          </cell>
        </row>
        <row r="109">
          <cell r="B109" t="str">
            <v>SG196A/07</v>
          </cell>
          <cell r="C109">
            <v>-196035.3</v>
          </cell>
          <cell r="D109">
            <v>-44388.7</v>
          </cell>
        </row>
        <row r="110">
          <cell r="B110" t="str">
            <v>SG196A/08</v>
          </cell>
          <cell r="C110">
            <v>97878.07</v>
          </cell>
          <cell r="D110">
            <v>-97878.07</v>
          </cell>
        </row>
        <row r="111">
          <cell r="B111" t="str">
            <v>SG196A/09</v>
          </cell>
          <cell r="C111">
            <v>181631.65</v>
          </cell>
          <cell r="D111">
            <v>-181631.65</v>
          </cell>
        </row>
        <row r="112">
          <cell r="B112" t="str">
            <v>SG196A/10</v>
          </cell>
          <cell r="C112">
            <v>162469.4</v>
          </cell>
          <cell r="D112">
            <v>-162469.4</v>
          </cell>
        </row>
        <row r="113">
          <cell r="B113" t="str">
            <v>12196A/11</v>
          </cell>
          <cell r="C113">
            <v>195247.42</v>
          </cell>
          <cell r="D113">
            <v>-180314.43</v>
          </cell>
        </row>
        <row r="114">
          <cell r="B114" t="str">
            <v>22196A/12</v>
          </cell>
          <cell r="C114">
            <v>221170.16</v>
          </cell>
          <cell r="D114">
            <v>-236103.15</v>
          </cell>
        </row>
        <row r="115">
          <cell r="B115" t="str">
            <v>32196A/13</v>
          </cell>
          <cell r="C115">
            <v>195297</v>
          </cell>
          <cell r="D115">
            <v>-181796.67</v>
          </cell>
        </row>
        <row r="116">
          <cell r="B116" t="str">
            <v>42196A/14</v>
          </cell>
          <cell r="C116">
            <v>184482</v>
          </cell>
          <cell r="D116">
            <v>-189972.33</v>
          </cell>
        </row>
        <row r="117">
          <cell r="B117" t="str">
            <v>52196A/15</v>
          </cell>
          <cell r="C117">
            <v>189585</v>
          </cell>
          <cell r="D117">
            <v>-129969.9</v>
          </cell>
        </row>
        <row r="118">
          <cell r="B118" t="str">
            <v>62196A/16</v>
          </cell>
          <cell r="C118">
            <v>189746</v>
          </cell>
          <cell r="D118">
            <v>-232.5</v>
          </cell>
        </row>
        <row r="119">
          <cell r="B119" t="str">
            <v>5844-ZGZ-ZHZ-06</v>
          </cell>
          <cell r="C119">
            <v>0</v>
          </cell>
          <cell r="D119">
            <v>-460478.78</v>
          </cell>
        </row>
        <row r="120">
          <cell r="B120" t="str">
            <v>SG213C/07</v>
          </cell>
          <cell r="C120">
            <v>-60759.67</v>
          </cell>
          <cell r="D120">
            <v>-167500</v>
          </cell>
        </row>
        <row r="121">
          <cell r="B121" t="str">
            <v>SG213C/08</v>
          </cell>
          <cell r="C121">
            <v>378501</v>
          </cell>
          <cell r="D121">
            <v>-378501</v>
          </cell>
        </row>
        <row r="122">
          <cell r="B122" t="str">
            <v>SG213C/09</v>
          </cell>
          <cell r="C122">
            <v>311030</v>
          </cell>
          <cell r="D122">
            <v>-311030</v>
          </cell>
        </row>
        <row r="123">
          <cell r="B123" t="str">
            <v>SG213C/10</v>
          </cell>
          <cell r="C123">
            <v>310323</v>
          </cell>
          <cell r="D123">
            <v>-310323</v>
          </cell>
        </row>
        <row r="124">
          <cell r="B124" t="str">
            <v>12213C/11</v>
          </cell>
          <cell r="C124">
            <v>310433.99</v>
          </cell>
          <cell r="D124">
            <v>-310433.99</v>
          </cell>
        </row>
        <row r="125">
          <cell r="B125" t="str">
            <v>CLA-C-S-06</v>
          </cell>
          <cell r="C125">
            <v>0</v>
          </cell>
          <cell r="D125">
            <v>-1789184.1</v>
          </cell>
        </row>
        <row r="126">
          <cell r="B126" t="str">
            <v>SG287C/07</v>
          </cell>
          <cell r="C126">
            <v>-189206.98</v>
          </cell>
          <cell r="D126">
            <v>-5571041.3300000001</v>
          </cell>
        </row>
        <row r="127">
          <cell r="B127" t="str">
            <v>SG287C/08</v>
          </cell>
          <cell r="C127">
            <v>3751464.08</v>
          </cell>
          <cell r="D127">
            <v>-3751464.08</v>
          </cell>
        </row>
        <row r="128">
          <cell r="B128" t="str">
            <v>SG287C/09</v>
          </cell>
          <cell r="C128">
            <v>5026785.6399999997</v>
          </cell>
          <cell r="D128">
            <v>-5026785.6399999997</v>
          </cell>
        </row>
        <row r="129">
          <cell r="B129" t="str">
            <v>SG287C/10</v>
          </cell>
          <cell r="C129">
            <v>5556203.79</v>
          </cell>
          <cell r="D129">
            <v>-5556203.79</v>
          </cell>
        </row>
        <row r="130">
          <cell r="B130" t="str">
            <v>12287C/11</v>
          </cell>
          <cell r="C130">
            <v>5506426.7699999996</v>
          </cell>
          <cell r="D130">
            <v>-5541381.0599999996</v>
          </cell>
        </row>
        <row r="131">
          <cell r="B131" t="str">
            <v>22287C/12</v>
          </cell>
          <cell r="C131">
            <v>5650330.71</v>
          </cell>
          <cell r="D131">
            <v>-5616764.8399999999</v>
          </cell>
        </row>
        <row r="132">
          <cell r="B132" t="str">
            <v>32287C/13</v>
          </cell>
          <cell r="C132">
            <v>5667987</v>
          </cell>
          <cell r="D132">
            <v>-4426652.8</v>
          </cell>
        </row>
        <row r="133">
          <cell r="B133" t="str">
            <v>42287C/14</v>
          </cell>
          <cell r="C133">
            <v>5355515</v>
          </cell>
          <cell r="D133">
            <v>-6595460.7800000003</v>
          </cell>
        </row>
        <row r="134">
          <cell r="B134" t="str">
            <v>52287C/15</v>
          </cell>
          <cell r="C134">
            <v>5631913</v>
          </cell>
          <cell r="D134">
            <v>-4149813.97</v>
          </cell>
        </row>
        <row r="135">
          <cell r="B135" t="str">
            <v>62287C/16</v>
          </cell>
          <cell r="C135">
            <v>5643198</v>
          </cell>
          <cell r="D135">
            <v>-111608.99</v>
          </cell>
        </row>
        <row r="136">
          <cell r="B136" t="str">
            <v>SG298A/07</v>
          </cell>
          <cell r="C136">
            <v>0</v>
          </cell>
          <cell r="D136">
            <v>-357999.8</v>
          </cell>
        </row>
        <row r="137">
          <cell r="B137" t="str">
            <v>SG298A/08</v>
          </cell>
          <cell r="C137">
            <v>415540.49</v>
          </cell>
          <cell r="D137">
            <v>-415540.49</v>
          </cell>
        </row>
        <row r="138">
          <cell r="B138" t="str">
            <v>RCZ-06</v>
          </cell>
          <cell r="C138">
            <v>0</v>
          </cell>
          <cell r="D138">
            <v>-1435385.74</v>
          </cell>
        </row>
        <row r="139">
          <cell r="B139" t="str">
            <v>RCZ-07</v>
          </cell>
          <cell r="C139">
            <v>-222401.33</v>
          </cell>
          <cell r="D139">
            <v>-1021494.29</v>
          </cell>
        </row>
        <row r="140">
          <cell r="B140" t="str">
            <v>SG318X/08</v>
          </cell>
          <cell r="C140">
            <v>447545.76</v>
          </cell>
          <cell r="D140">
            <v>-447545.76</v>
          </cell>
        </row>
        <row r="141">
          <cell r="B141" t="str">
            <v>SG318X/09</v>
          </cell>
          <cell r="C141">
            <v>629655.81000000006</v>
          </cell>
          <cell r="D141">
            <v>-629655.81000000006</v>
          </cell>
        </row>
        <row r="142">
          <cell r="B142" t="str">
            <v>SG318X/10</v>
          </cell>
          <cell r="C142">
            <v>1271322.73</v>
          </cell>
          <cell r="D142">
            <v>-1271622.78</v>
          </cell>
        </row>
        <row r="143">
          <cell r="B143" t="str">
            <v>12318X/11</v>
          </cell>
          <cell r="C143">
            <v>378654.45</v>
          </cell>
          <cell r="D143">
            <v>-378354.4</v>
          </cell>
        </row>
        <row r="144">
          <cell r="B144" t="str">
            <v>SG330B/09</v>
          </cell>
          <cell r="C144">
            <v>43148</v>
          </cell>
          <cell r="D144">
            <v>-43148</v>
          </cell>
        </row>
        <row r="145">
          <cell r="B145" t="str">
            <v>SG330B/10</v>
          </cell>
          <cell r="C145">
            <v>30856</v>
          </cell>
          <cell r="D145">
            <v>-30856</v>
          </cell>
        </row>
        <row r="146">
          <cell r="B146" t="str">
            <v>SG330B/extension</v>
          </cell>
          <cell r="C146">
            <v>32164</v>
          </cell>
          <cell r="D146">
            <v>-32164</v>
          </cell>
        </row>
        <row r="147">
          <cell r="B147" t="str">
            <v>1X330B/12</v>
          </cell>
          <cell r="C147">
            <v>107723</v>
          </cell>
          <cell r="D147">
            <v>-107723</v>
          </cell>
        </row>
        <row r="148">
          <cell r="B148" t="str">
            <v>41330B/14</v>
          </cell>
          <cell r="C148">
            <v>42000</v>
          </cell>
          <cell r="D148">
            <v>-41362</v>
          </cell>
        </row>
        <row r="149">
          <cell r="B149" t="str">
            <v>51330B/15</v>
          </cell>
          <cell r="C149">
            <v>179217</v>
          </cell>
          <cell r="D149">
            <v>-116809</v>
          </cell>
        </row>
        <row r="150">
          <cell r="B150" t="str">
            <v>BAA</v>
          </cell>
          <cell r="C150" t="str">
            <v>B</v>
          </cell>
          <cell r="D150" t="str">
            <v>D-06</v>
          </cell>
        </row>
        <row r="151">
          <cell r="B151" t="str">
            <v>ERD-S 06</v>
          </cell>
          <cell r="C151">
            <v>0</v>
          </cell>
          <cell r="D151">
            <v>-710947.9</v>
          </cell>
        </row>
        <row r="152">
          <cell r="B152" t="str">
            <v>SG357A/07</v>
          </cell>
          <cell r="C152">
            <v>80382</v>
          </cell>
          <cell r="D152">
            <v>-1652573.59</v>
          </cell>
        </row>
        <row r="153">
          <cell r="B153" t="str">
            <v>SG357A/08</v>
          </cell>
          <cell r="C153">
            <v>1824281.59</v>
          </cell>
          <cell r="D153">
            <v>-1824281.59</v>
          </cell>
        </row>
        <row r="154">
          <cell r="B154" t="str">
            <v>SG357A/09</v>
          </cell>
          <cell r="C154">
            <v>875064.84</v>
          </cell>
          <cell r="D154">
            <v>-875064.84</v>
          </cell>
        </row>
        <row r="155">
          <cell r="B155" t="str">
            <v>SG365A/10</v>
          </cell>
          <cell r="C155">
            <v>770581.77</v>
          </cell>
          <cell r="D155">
            <v>-669945.82999999996</v>
          </cell>
        </row>
        <row r="156">
          <cell r="B156" t="str">
            <v>12365A/11</v>
          </cell>
          <cell r="C156">
            <v>561035.28</v>
          </cell>
          <cell r="D156">
            <v>-570734.15</v>
          </cell>
        </row>
        <row r="157">
          <cell r="B157" t="str">
            <v>22365A/12</v>
          </cell>
          <cell r="C157">
            <v>716360.04</v>
          </cell>
          <cell r="D157">
            <v>-807297.11</v>
          </cell>
        </row>
        <row r="158">
          <cell r="B158" t="str">
            <v>32365A/13</v>
          </cell>
          <cell r="C158">
            <v>778577</v>
          </cell>
          <cell r="D158">
            <v>-769394.48</v>
          </cell>
        </row>
        <row r="159">
          <cell r="B159" t="str">
            <v>42365A/14</v>
          </cell>
          <cell r="C159">
            <v>894422</v>
          </cell>
          <cell r="D159">
            <v>-894422</v>
          </cell>
        </row>
        <row r="160">
          <cell r="B160" t="str">
            <v>52365A/15</v>
          </cell>
          <cell r="C160">
            <v>881081</v>
          </cell>
          <cell r="D160">
            <v>-636920.6</v>
          </cell>
        </row>
        <row r="161">
          <cell r="B161" t="str">
            <v>62365A/16</v>
          </cell>
          <cell r="C161">
            <v>1002593</v>
          </cell>
          <cell r="D161">
            <v>-9813.92</v>
          </cell>
        </row>
        <row r="162">
          <cell r="B162" t="str">
            <v>52365B/15</v>
          </cell>
          <cell r="C162">
            <v>118218</v>
          </cell>
          <cell r="D162">
            <v>0</v>
          </cell>
        </row>
        <row r="163">
          <cell r="B163" t="str">
            <v>MSP-S 06</v>
          </cell>
          <cell r="C163">
            <v>0</v>
          </cell>
          <cell r="D163">
            <v>-415583.26</v>
          </cell>
        </row>
        <row r="164">
          <cell r="B164" t="str">
            <v>SG366B/07</v>
          </cell>
          <cell r="C164">
            <v>0</v>
          </cell>
          <cell r="D164">
            <v>-906246</v>
          </cell>
        </row>
        <row r="165">
          <cell r="B165" t="str">
            <v>SG366B/08</v>
          </cell>
          <cell r="C165">
            <v>680443.92</v>
          </cell>
          <cell r="D165">
            <v>-680443.92</v>
          </cell>
        </row>
        <row r="166">
          <cell r="B166" t="str">
            <v>SG366B/09</v>
          </cell>
          <cell r="C166">
            <v>505525.59</v>
          </cell>
          <cell r="D166">
            <v>-505525.59</v>
          </cell>
        </row>
        <row r="167">
          <cell r="B167" t="str">
            <v>SG366B/10</v>
          </cell>
          <cell r="C167">
            <v>819593.9</v>
          </cell>
          <cell r="D167">
            <v>-741119.27</v>
          </cell>
        </row>
        <row r="168">
          <cell r="B168" t="str">
            <v>12366B/11</v>
          </cell>
          <cell r="C168">
            <v>809557.35</v>
          </cell>
          <cell r="D168">
            <v>-757963.19</v>
          </cell>
        </row>
        <row r="169">
          <cell r="B169" t="str">
            <v>22366B/12</v>
          </cell>
          <cell r="C169">
            <v>819458.77</v>
          </cell>
          <cell r="D169">
            <v>-949527.56</v>
          </cell>
        </row>
        <row r="170">
          <cell r="B170" t="str">
            <v>32366B/13</v>
          </cell>
          <cell r="C170">
            <v>743515.2</v>
          </cell>
          <cell r="D170">
            <v>-733434.89</v>
          </cell>
        </row>
        <row r="171">
          <cell r="B171" t="str">
            <v>42366B/14</v>
          </cell>
          <cell r="C171">
            <v>705964</v>
          </cell>
          <cell r="D171">
            <v>-653164.5</v>
          </cell>
        </row>
        <row r="172">
          <cell r="B172" t="str">
            <v>52366B/15</v>
          </cell>
          <cell r="C172">
            <v>744842</v>
          </cell>
          <cell r="D172">
            <v>-303560.55</v>
          </cell>
        </row>
        <row r="173">
          <cell r="B173" t="str">
            <v>62366B/16</v>
          </cell>
          <cell r="C173">
            <v>759767</v>
          </cell>
          <cell r="D173">
            <v>0</v>
          </cell>
        </row>
        <row r="174">
          <cell r="B174" t="str">
            <v>ITD-ITS-06</v>
          </cell>
          <cell r="C174">
            <v>0</v>
          </cell>
          <cell r="D174">
            <v>-1815866.29</v>
          </cell>
        </row>
        <row r="175">
          <cell r="B175" t="str">
            <v>SG367A/07</v>
          </cell>
          <cell r="C175">
            <v>0</v>
          </cell>
          <cell r="D175">
            <v>-9782984.6600000001</v>
          </cell>
        </row>
        <row r="176">
          <cell r="B176" t="str">
            <v>SG367A/08</v>
          </cell>
          <cell r="C176">
            <v>13072793.58</v>
          </cell>
          <cell r="D176">
            <v>-13072793.58</v>
          </cell>
        </row>
        <row r="177">
          <cell r="B177" t="str">
            <v>SG367A/09</v>
          </cell>
          <cell r="C177">
            <v>13185903.140000001</v>
          </cell>
          <cell r="D177">
            <v>-13185903.140000001</v>
          </cell>
        </row>
        <row r="178">
          <cell r="B178" t="str">
            <v>SG367A/10</v>
          </cell>
          <cell r="C178">
            <v>13604525.960000001</v>
          </cell>
          <cell r="D178">
            <v>-10218600.869999999</v>
          </cell>
        </row>
        <row r="179">
          <cell r="B179" t="str">
            <v>12367A/11</v>
          </cell>
          <cell r="C179">
            <v>13328395.58</v>
          </cell>
          <cell r="D179">
            <v>-16278586.720000001</v>
          </cell>
        </row>
        <row r="180">
          <cell r="B180" t="str">
            <v>22367A/12</v>
          </cell>
          <cell r="C180">
            <v>11242092.560000001</v>
          </cell>
          <cell r="D180">
            <v>-11327662.689999999</v>
          </cell>
        </row>
        <row r="181">
          <cell r="B181" t="str">
            <v>32367A/13</v>
          </cell>
          <cell r="C181">
            <v>11191809</v>
          </cell>
          <cell r="D181">
            <v>-11186727.99</v>
          </cell>
        </row>
        <row r="182">
          <cell r="B182" t="str">
            <v>42367A/14</v>
          </cell>
          <cell r="C182">
            <v>10582856</v>
          </cell>
          <cell r="D182">
            <v>-10611584.09</v>
          </cell>
        </row>
        <row r="183">
          <cell r="B183" t="str">
            <v>52367A/15</v>
          </cell>
          <cell r="C183">
            <v>10582325</v>
          </cell>
          <cell r="D183">
            <v>-8408754.2400000002</v>
          </cell>
        </row>
        <row r="184">
          <cell r="B184" t="str">
            <v>62367A/16</v>
          </cell>
          <cell r="C184">
            <v>10547951</v>
          </cell>
          <cell r="D184">
            <v>-209560.1</v>
          </cell>
        </row>
        <row r="185">
          <cell r="B185" t="str">
            <v>TQG001/05</v>
          </cell>
          <cell r="C185">
            <v>-11514.94</v>
          </cell>
          <cell r="D185">
            <v>0</v>
          </cell>
        </row>
        <row r="186">
          <cell r="B186" t="str">
            <v>TQG001/06</v>
          </cell>
          <cell r="C186">
            <v>0</v>
          </cell>
          <cell r="D186">
            <v>-216254.77</v>
          </cell>
        </row>
        <row r="187">
          <cell r="B187" t="str">
            <v>TQG001/07</v>
          </cell>
          <cell r="C187">
            <v>-91661.98</v>
          </cell>
          <cell r="D187">
            <v>-266080.02</v>
          </cell>
        </row>
        <row r="188">
          <cell r="B188" t="str">
            <v>SG367B/08</v>
          </cell>
          <cell r="C188">
            <v>337171</v>
          </cell>
          <cell r="D188">
            <v>-337171</v>
          </cell>
        </row>
        <row r="189">
          <cell r="B189" t="str">
            <v>SG367B/09</v>
          </cell>
          <cell r="C189">
            <v>111085</v>
          </cell>
          <cell r="D189">
            <v>-111085</v>
          </cell>
        </row>
        <row r="190">
          <cell r="B190" t="str">
            <v>SG367B/10</v>
          </cell>
          <cell r="C190">
            <v>356038.18</v>
          </cell>
          <cell r="D190">
            <v>-356038.18</v>
          </cell>
        </row>
        <row r="191">
          <cell r="B191" t="str">
            <v>12367B/11</v>
          </cell>
          <cell r="C191">
            <v>187986.39</v>
          </cell>
          <cell r="D191">
            <v>-518638.13</v>
          </cell>
        </row>
        <row r="192">
          <cell r="B192" t="str">
            <v>22367B/12</v>
          </cell>
          <cell r="C192">
            <v>303181</v>
          </cell>
          <cell r="D192">
            <v>-300606.69</v>
          </cell>
        </row>
        <row r="193">
          <cell r="B193" t="str">
            <v>32367B/13</v>
          </cell>
          <cell r="C193">
            <v>301859</v>
          </cell>
          <cell r="D193">
            <v>-298049.39</v>
          </cell>
        </row>
        <row r="194">
          <cell r="B194" t="str">
            <v>42367B/14</v>
          </cell>
          <cell r="C194">
            <v>286405</v>
          </cell>
          <cell r="D194">
            <v>-259085.48</v>
          </cell>
        </row>
        <row r="195">
          <cell r="B195" t="str">
            <v>52367B/15</v>
          </cell>
          <cell r="C195">
            <v>286392</v>
          </cell>
          <cell r="D195">
            <v>-112247.66</v>
          </cell>
        </row>
        <row r="196">
          <cell r="B196" t="str">
            <v>62367B/16</v>
          </cell>
          <cell r="C196">
            <v>285519</v>
          </cell>
          <cell r="D196">
            <v>0</v>
          </cell>
        </row>
        <row r="197">
          <cell r="B197" t="str">
            <v>SG368A/09</v>
          </cell>
          <cell r="C197">
            <v>1209577</v>
          </cell>
          <cell r="D197">
            <v>-1209577</v>
          </cell>
        </row>
        <row r="198">
          <cell r="B198" t="str">
            <v>RSA-RSS-06</v>
          </cell>
          <cell r="C198">
            <v>0</v>
          </cell>
          <cell r="D198">
            <v>-2779555.21</v>
          </cell>
        </row>
        <row r="199">
          <cell r="B199" t="str">
            <v>RSA-RSS-07</v>
          </cell>
          <cell r="C199">
            <v>0</v>
          </cell>
          <cell r="D199">
            <v>-3278527.5</v>
          </cell>
        </row>
        <row r="200">
          <cell r="B200" t="str">
            <v>SG369A/08</v>
          </cell>
          <cell r="C200">
            <v>3354700</v>
          </cell>
          <cell r="D200">
            <v>-3354700</v>
          </cell>
        </row>
        <row r="201">
          <cell r="B201" t="str">
            <v>SG369A/09</v>
          </cell>
          <cell r="C201">
            <v>3344879</v>
          </cell>
          <cell r="D201">
            <v>-3344879</v>
          </cell>
        </row>
        <row r="202">
          <cell r="B202" t="str">
            <v>SG369A/10</v>
          </cell>
          <cell r="C202">
            <v>3338296</v>
          </cell>
          <cell r="D202">
            <v>-3338296</v>
          </cell>
        </row>
        <row r="203">
          <cell r="B203" t="str">
            <v>12369A/11</v>
          </cell>
          <cell r="C203">
            <v>3341077</v>
          </cell>
          <cell r="D203">
            <v>-3341077</v>
          </cell>
        </row>
        <row r="204">
          <cell r="B204" t="str">
            <v>22369A/12</v>
          </cell>
          <cell r="C204">
            <v>3274725</v>
          </cell>
          <cell r="D204">
            <v>-3281215</v>
          </cell>
        </row>
        <row r="205">
          <cell r="B205" t="str">
            <v>32369A/13</v>
          </cell>
          <cell r="C205">
            <v>3279828</v>
          </cell>
          <cell r="D205">
            <v>-3273338</v>
          </cell>
        </row>
        <row r="206">
          <cell r="B206" t="str">
            <v>42369A/14</v>
          </cell>
          <cell r="C206">
            <v>3260458</v>
          </cell>
          <cell r="D206">
            <v>-3260458</v>
          </cell>
        </row>
        <row r="207">
          <cell r="B207" t="str">
            <v>52369A/15</v>
          </cell>
          <cell r="C207">
            <v>3271687</v>
          </cell>
          <cell r="D207">
            <v>-1408692.61</v>
          </cell>
        </row>
        <row r="208">
          <cell r="B208" t="str">
            <v>62369A/16</v>
          </cell>
          <cell r="C208">
            <v>3279231</v>
          </cell>
          <cell r="D208">
            <v>-520237.52</v>
          </cell>
        </row>
        <row r="209">
          <cell r="B209" t="str">
            <v>12371B/11</v>
          </cell>
          <cell r="C209">
            <v>145899.57999999999</v>
          </cell>
          <cell r="D209">
            <v>-145899.57999999999</v>
          </cell>
        </row>
        <row r="210">
          <cell r="B210" t="str">
            <v>SG377A/08</v>
          </cell>
          <cell r="C210">
            <v>394709.83</v>
          </cell>
          <cell r="D210">
            <v>-394709.83</v>
          </cell>
        </row>
        <row r="211">
          <cell r="B211" t="str">
            <v>SG377A/09</v>
          </cell>
          <cell r="C211">
            <v>1580093.52</v>
          </cell>
          <cell r="D211">
            <v>-1580093.52</v>
          </cell>
        </row>
        <row r="212">
          <cell r="B212" t="str">
            <v>02377A/10</v>
          </cell>
          <cell r="C212">
            <v>1369289.16</v>
          </cell>
          <cell r="D212">
            <v>-1369289.16</v>
          </cell>
        </row>
        <row r="213">
          <cell r="B213" t="str">
            <v>12377A/11</v>
          </cell>
          <cell r="C213">
            <v>1362918.9</v>
          </cell>
          <cell r="D213">
            <v>-1362918.9</v>
          </cell>
        </row>
        <row r="214">
          <cell r="B214" t="str">
            <v>22377A/12</v>
          </cell>
          <cell r="C214">
            <v>1820838</v>
          </cell>
          <cell r="D214">
            <v>-1786614.93</v>
          </cell>
        </row>
        <row r="215">
          <cell r="B215" t="str">
            <v>32377A/13</v>
          </cell>
          <cell r="C215">
            <v>1573847</v>
          </cell>
          <cell r="D215">
            <v>-837359</v>
          </cell>
        </row>
        <row r="216">
          <cell r="B216" t="str">
            <v>42377A/14</v>
          </cell>
          <cell r="C216">
            <v>1427660</v>
          </cell>
          <cell r="D216">
            <v>0</v>
          </cell>
        </row>
        <row r="217">
          <cell r="B217" t="str">
            <v>52377A/15</v>
          </cell>
          <cell r="C217">
            <v>1396323</v>
          </cell>
          <cell r="D217">
            <v>0</v>
          </cell>
        </row>
        <row r="218">
          <cell r="B218" t="str">
            <v>RA386A/09</v>
          </cell>
          <cell r="C218">
            <v>2701548.79</v>
          </cell>
          <cell r="D218">
            <v>-2701548.79</v>
          </cell>
        </row>
        <row r="219">
          <cell r="B219" t="str">
            <v>RA387A/09</v>
          </cell>
          <cell r="C219">
            <v>169425.61</v>
          </cell>
          <cell r="D219">
            <v>-169425.61</v>
          </cell>
        </row>
        <row r="220">
          <cell r="B220" t="str">
            <v>RA388A/09</v>
          </cell>
          <cell r="C220">
            <v>10256606.369999999</v>
          </cell>
          <cell r="D220">
            <v>-10229827.550000001</v>
          </cell>
        </row>
        <row r="221">
          <cell r="B221" t="str">
            <v>RA389A/09</v>
          </cell>
          <cell r="C221">
            <v>36995129.5</v>
          </cell>
          <cell r="D221">
            <v>-28461802.73</v>
          </cell>
        </row>
        <row r="222">
          <cell r="B222" t="str">
            <v>ST394A/09</v>
          </cell>
          <cell r="C222">
            <v>72868696.730000004</v>
          </cell>
          <cell r="D222">
            <v>-72868696.730000004</v>
          </cell>
        </row>
        <row r="223">
          <cell r="B223" t="str">
            <v>ST395A/11-Race2TheÂ‘</v>
          </cell>
          <cell r="C223">
            <v>74998962</v>
          </cell>
          <cell r="D223">
            <v>-74772258.129999995</v>
          </cell>
        </row>
        <row r="224">
          <cell r="B224" t="str">
            <v>ST397A/09</v>
          </cell>
          <cell r="C224">
            <v>16266625.720000001</v>
          </cell>
          <cell r="D224">
            <v>-16266625.720000001</v>
          </cell>
        </row>
        <row r="225">
          <cell r="B225" t="str">
            <v>12410A/11-EduJobs</v>
          </cell>
          <cell r="C225">
            <v>18306877.079999998</v>
          </cell>
          <cell r="D225">
            <v>-18306877.079999998</v>
          </cell>
        </row>
        <row r="226">
          <cell r="B226" t="str">
            <v>KAT-06</v>
          </cell>
          <cell r="C226">
            <v>-2053.46</v>
          </cell>
          <cell r="D226">
            <v>-25011.74</v>
          </cell>
        </row>
        <row r="227">
          <cell r="B227" t="str">
            <v>LAL-LAZ-07</v>
          </cell>
          <cell r="C227">
            <v>-163446.66</v>
          </cell>
          <cell r="D227">
            <v>-294714.23</v>
          </cell>
        </row>
        <row r="228">
          <cell r="B228" t="str">
            <v>SG365A/08</v>
          </cell>
          <cell r="C228">
            <v>548759.54</v>
          </cell>
          <cell r="D228">
            <v>-548759.54</v>
          </cell>
        </row>
        <row r="229">
          <cell r="B229" t="str">
            <v>SG365A/09</v>
          </cell>
          <cell r="C229">
            <v>879597.52</v>
          </cell>
          <cell r="D229">
            <v>-879597.52</v>
          </cell>
        </row>
        <row r="230">
          <cell r="B230" t="str">
            <v>SG282A</v>
          </cell>
          <cell r="C230">
            <v>7964797.71</v>
          </cell>
          <cell r="D230">
            <v>-7964797.71</v>
          </cell>
        </row>
        <row r="231">
          <cell r="B231" t="str">
            <v>15282A/15</v>
          </cell>
          <cell r="C231">
            <v>17411765</v>
          </cell>
          <cell r="D231">
            <v>-13469517.49</v>
          </cell>
        </row>
        <row r="232">
          <cell r="B232" t="str">
            <v>VB282A/15</v>
          </cell>
          <cell r="C232">
            <v>10083900</v>
          </cell>
          <cell r="D232">
            <v>0</v>
          </cell>
        </row>
        <row r="233">
          <cell r="B233" t="str">
            <v>SG282D/10</v>
          </cell>
          <cell r="C233">
            <v>3992538.96</v>
          </cell>
          <cell r="D233">
            <v>-5209703.37</v>
          </cell>
        </row>
        <row r="234">
          <cell r="B234" t="str">
            <v>SG350B/08</v>
          </cell>
          <cell r="C234">
            <v>184376.61</v>
          </cell>
          <cell r="D234">
            <v>-184376.61</v>
          </cell>
        </row>
        <row r="235">
          <cell r="B235" t="str">
            <v>Choice/12</v>
          </cell>
          <cell r="C235">
            <v>3550000</v>
          </cell>
          <cell r="D235">
            <v>-9919496.5099999998</v>
          </cell>
        </row>
        <row r="236">
          <cell r="B236" t="str">
            <v>Choice/13</v>
          </cell>
          <cell r="C236">
            <v>18953880</v>
          </cell>
          <cell r="D236">
            <v>-17278195.629999999</v>
          </cell>
        </row>
        <row r="237">
          <cell r="B237" t="str">
            <v>Choice/14</v>
          </cell>
          <cell r="C237">
            <v>16000000</v>
          </cell>
          <cell r="D237">
            <v>-6637960.9199999999</v>
          </cell>
        </row>
        <row r="238">
          <cell r="B238" t="str">
            <v>SG002A/08</v>
          </cell>
          <cell r="C238">
            <v>1452139.06</v>
          </cell>
          <cell r="D238">
            <v>-1452139.06</v>
          </cell>
        </row>
        <row r="239">
          <cell r="B239" t="str">
            <v>SG002A/09</v>
          </cell>
          <cell r="C239">
            <v>1441316.9</v>
          </cell>
          <cell r="D239">
            <v>-1441316.9</v>
          </cell>
        </row>
        <row r="240">
          <cell r="B240" t="str">
            <v>SG002A/10</v>
          </cell>
          <cell r="C240">
            <v>1321546</v>
          </cell>
          <cell r="D240">
            <v>-1366821.84</v>
          </cell>
        </row>
        <row r="241">
          <cell r="B241" t="str">
            <v>12002A/11</v>
          </cell>
          <cell r="C241">
            <v>1647403</v>
          </cell>
          <cell r="D241">
            <v>-1312514.93</v>
          </cell>
        </row>
        <row r="242">
          <cell r="B242" t="str">
            <v>22002A/12</v>
          </cell>
          <cell r="C242">
            <v>1330858</v>
          </cell>
          <cell r="D242">
            <v>-1620469.23</v>
          </cell>
        </row>
        <row r="243">
          <cell r="B243" t="str">
            <v>32002A/13</v>
          </cell>
          <cell r="C243">
            <v>1299005</v>
          </cell>
          <cell r="D243">
            <v>-970868.25</v>
          </cell>
        </row>
        <row r="244">
          <cell r="B244" t="str">
            <v>42002A/14</v>
          </cell>
          <cell r="C244">
            <v>1257812</v>
          </cell>
          <cell r="D244">
            <v>-1102942.1100000001</v>
          </cell>
        </row>
        <row r="245">
          <cell r="B245" t="str">
            <v>52002A/15</v>
          </cell>
          <cell r="C245">
            <v>1260214</v>
          </cell>
          <cell r="D245">
            <v>-1254979.46</v>
          </cell>
        </row>
        <row r="246">
          <cell r="B246" t="str">
            <v>62002A/16</v>
          </cell>
          <cell r="C246">
            <v>1267836</v>
          </cell>
          <cell r="D246">
            <v>-765630.27</v>
          </cell>
        </row>
        <row r="247">
          <cell r="B247" t="str">
            <v>FAA-FCJ-06</v>
          </cell>
          <cell r="C247">
            <v>0</v>
          </cell>
          <cell r="D247">
            <v>-1610469.28</v>
          </cell>
        </row>
        <row r="248">
          <cell r="B248" t="str">
            <v>FAA-FCJ-07</v>
          </cell>
          <cell r="C248">
            <v>-3718687.75</v>
          </cell>
          <cell r="D248">
            <v>0</v>
          </cell>
        </row>
        <row r="249">
          <cell r="B249" t="str">
            <v>SG048A/08</v>
          </cell>
          <cell r="C249">
            <v>4214921</v>
          </cell>
          <cell r="D249">
            <v>-4214921</v>
          </cell>
        </row>
        <row r="250">
          <cell r="B250" t="str">
            <v>SG048A/09</v>
          </cell>
          <cell r="C250">
            <v>4214921</v>
          </cell>
          <cell r="D250">
            <v>-4367118.1399999997</v>
          </cell>
        </row>
        <row r="251">
          <cell r="B251" t="str">
            <v>SG048A/10</v>
          </cell>
          <cell r="C251">
            <v>3942065.57</v>
          </cell>
          <cell r="D251">
            <v>-3930676.06</v>
          </cell>
        </row>
        <row r="252">
          <cell r="B252" t="str">
            <v>12048A/11</v>
          </cell>
          <cell r="C252">
            <v>4214921</v>
          </cell>
          <cell r="D252">
            <v>-4078803.49</v>
          </cell>
        </row>
        <row r="253">
          <cell r="B253" t="str">
            <v>22048A/12</v>
          </cell>
          <cell r="C253">
            <v>4214921</v>
          </cell>
          <cell r="D253">
            <v>-4077109.01</v>
          </cell>
        </row>
        <row r="254">
          <cell r="B254" t="str">
            <v>32048A/13</v>
          </cell>
          <cell r="C254">
            <v>4214921</v>
          </cell>
          <cell r="D254">
            <v>-4093365.91</v>
          </cell>
        </row>
        <row r="255">
          <cell r="B255" t="str">
            <v>42048A/14</v>
          </cell>
          <cell r="C255">
            <v>4214921</v>
          </cell>
          <cell r="D255">
            <v>-4214921</v>
          </cell>
        </row>
        <row r="256">
          <cell r="B256" t="str">
            <v>52048A/15</v>
          </cell>
          <cell r="C256">
            <v>4214921</v>
          </cell>
          <cell r="D256">
            <v>-3093258.2</v>
          </cell>
        </row>
        <row r="257">
          <cell r="B257" t="str">
            <v>62048A/16</v>
          </cell>
          <cell r="C257">
            <v>4214921</v>
          </cell>
          <cell r="D257">
            <v>-186385.99</v>
          </cell>
        </row>
        <row r="258">
          <cell r="B258" t="str">
            <v>FGZ-05-06</v>
          </cell>
          <cell r="C258">
            <v>-40765.800000000003</v>
          </cell>
          <cell r="D258">
            <v>-249706.47</v>
          </cell>
        </row>
        <row r="259">
          <cell r="B259" t="str">
            <v>FGZ-05-07</v>
          </cell>
          <cell r="C259">
            <v>-280871.2</v>
          </cell>
          <cell r="D259">
            <v>-40765.800000000003</v>
          </cell>
        </row>
        <row r="260">
          <cell r="B260" t="str">
            <v>SG243A/08</v>
          </cell>
          <cell r="C260">
            <v>0</v>
          </cell>
          <cell r="D260">
            <v>0</v>
          </cell>
        </row>
        <row r="261">
          <cell r="B261" t="str">
            <v>SG243A/09</v>
          </cell>
          <cell r="C261">
            <v>134677</v>
          </cell>
          <cell r="D261">
            <v>-134677</v>
          </cell>
        </row>
        <row r="262">
          <cell r="B262" t="str">
            <v>SG243A/10</v>
          </cell>
          <cell r="C262">
            <v>21975.77</v>
          </cell>
          <cell r="D262">
            <v>-21975.77</v>
          </cell>
        </row>
        <row r="263">
          <cell r="B263" t="str">
            <v>12243A/11</v>
          </cell>
          <cell r="C263">
            <v>134677</v>
          </cell>
          <cell r="D263">
            <v>-134677</v>
          </cell>
        </row>
        <row r="264">
          <cell r="B264" t="str">
            <v>YOC001/02</v>
          </cell>
          <cell r="C264">
            <v>-25109</v>
          </cell>
          <cell r="D26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workbookViewId="0">
      <selection activeCell="B1" sqref="B1"/>
    </sheetView>
  </sheetViews>
  <sheetFormatPr defaultRowHeight="15" x14ac:dyDescent="0.25"/>
  <cols>
    <col min="1" max="1" width="19" customWidth="1"/>
    <col min="2" max="2" width="57.140625" customWidth="1"/>
  </cols>
  <sheetData>
    <row r="1" spans="1:2" x14ac:dyDescent="0.25">
      <c r="A1" s="49" t="s">
        <v>130</v>
      </c>
      <c r="B1" s="50" t="s">
        <v>207</v>
      </c>
    </row>
    <row r="2" spans="1:2" x14ac:dyDescent="0.25">
      <c r="A2" s="95" t="s">
        <v>131</v>
      </c>
      <c r="B2" s="50" t="s">
        <v>132</v>
      </c>
    </row>
    <row r="3" spans="1:2" x14ac:dyDescent="0.25">
      <c r="A3" s="95"/>
      <c r="B3" s="50" t="s">
        <v>133</v>
      </c>
    </row>
    <row r="4" spans="1:2" x14ac:dyDescent="0.25">
      <c r="A4" s="52" t="s">
        <v>134</v>
      </c>
      <c r="B4" s="51" t="s">
        <v>205</v>
      </c>
    </row>
  </sheetData>
  <mergeCells count="1">
    <mergeCell ref="A2:A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</sheetPr>
  <dimension ref="A1:L454"/>
  <sheetViews>
    <sheetView showZeros="0" zoomScale="115" zoomScaleNormal="115" workbookViewId="0">
      <pane ySplit="4" topLeftCell="A5" activePane="bottomLeft" state="frozen"/>
      <selection pane="bottomLeft" activeCell="F11" sqref="F11"/>
    </sheetView>
  </sheetViews>
  <sheetFormatPr defaultColWidth="8.85546875" defaultRowHeight="12.75" x14ac:dyDescent="0.2"/>
  <cols>
    <col min="1" max="1" width="47" style="54" bestFit="1" customWidth="1"/>
    <col min="2" max="2" width="10.85546875" style="54" bestFit="1" customWidth="1"/>
    <col min="3" max="3" width="6.42578125" style="85" customWidth="1"/>
    <col min="4" max="4" width="13.42578125" style="54" hidden="1" customWidth="1"/>
    <col min="5" max="5" width="15.7109375" style="86" bestFit="1" customWidth="1"/>
    <col min="6" max="6" width="19.7109375" style="87" customWidth="1"/>
    <col min="7" max="7" width="18.42578125" style="87" customWidth="1"/>
    <col min="8" max="8" width="18.42578125" style="88" customWidth="1"/>
    <col min="9" max="9" width="35.28515625" style="54" customWidth="1"/>
    <col min="10" max="10" width="34.28515625" style="54" customWidth="1"/>
    <col min="11" max="11" width="8.85546875" style="54"/>
    <col min="12" max="12" width="13.140625" style="54" customWidth="1"/>
    <col min="13" max="16384" width="8.85546875" style="54"/>
  </cols>
  <sheetData>
    <row r="1" spans="1:12" ht="18.75" x14ac:dyDescent="0.3">
      <c r="A1" s="96"/>
      <c r="B1" s="96"/>
      <c r="C1" s="96"/>
      <c r="D1" s="96"/>
      <c r="E1" s="96"/>
      <c r="F1" s="96"/>
      <c r="G1" s="96"/>
      <c r="H1" s="53"/>
    </row>
    <row r="2" spans="1:12" ht="15" x14ac:dyDescent="0.2">
      <c r="A2" s="97" t="s">
        <v>206</v>
      </c>
      <c r="B2" s="98"/>
      <c r="C2" s="98"/>
      <c r="D2" s="98"/>
      <c r="E2" s="98"/>
      <c r="F2" s="98"/>
      <c r="G2" s="98"/>
      <c r="H2" s="98"/>
      <c r="I2" s="101"/>
    </row>
    <row r="3" spans="1:12" s="61" customFormat="1" ht="13.5" customHeight="1" x14ac:dyDescent="0.2">
      <c r="A3" s="56"/>
      <c r="B3" s="56"/>
      <c r="C3" s="57"/>
      <c r="D3" s="56"/>
      <c r="E3" s="58"/>
      <c r="F3" s="59"/>
      <c r="G3" s="59"/>
      <c r="H3" s="60"/>
      <c r="I3" s="56"/>
    </row>
    <row r="4" spans="1:12" s="65" customFormat="1" ht="66.75" customHeight="1" x14ac:dyDescent="0.2">
      <c r="A4" s="62" t="s">
        <v>0</v>
      </c>
      <c r="B4" s="62" t="s">
        <v>1</v>
      </c>
      <c r="C4" s="63" t="s">
        <v>2</v>
      </c>
      <c r="D4" s="64" t="s">
        <v>151</v>
      </c>
      <c r="E4" s="64" t="s">
        <v>3</v>
      </c>
      <c r="F4" s="64" t="s">
        <v>77</v>
      </c>
      <c r="G4" s="89" t="s">
        <v>128</v>
      </c>
      <c r="H4" s="89" t="s">
        <v>76</v>
      </c>
      <c r="I4" s="64" t="s">
        <v>129</v>
      </c>
    </row>
    <row r="5" spans="1:12" x14ac:dyDescent="0.2">
      <c r="A5" s="66" t="s">
        <v>152</v>
      </c>
      <c r="B5" s="66" t="s">
        <v>135</v>
      </c>
      <c r="C5" s="67" t="s">
        <v>153</v>
      </c>
      <c r="D5" s="68">
        <v>43008</v>
      </c>
      <c r="E5" s="69">
        <v>42820175</v>
      </c>
      <c r="F5" s="70">
        <v>42832380.649999999</v>
      </c>
      <c r="G5" s="90">
        <f t="shared" ref="G5:G16" si="0">E5-F5</f>
        <v>-12205.64999999851</v>
      </c>
      <c r="H5" s="91">
        <f t="shared" ref="H5:H16" si="1">F5/E5</f>
        <v>1.0002850443745266</v>
      </c>
      <c r="I5" s="71"/>
      <c r="J5" s="53"/>
    </row>
    <row r="6" spans="1:12" x14ac:dyDescent="0.2">
      <c r="A6" s="66" t="s">
        <v>154</v>
      </c>
      <c r="B6" s="66" t="s">
        <v>136</v>
      </c>
      <c r="C6" s="72" t="s">
        <v>153</v>
      </c>
      <c r="D6" s="68">
        <v>43008</v>
      </c>
      <c r="E6" s="69">
        <v>176921</v>
      </c>
      <c r="F6" s="70">
        <v>176921</v>
      </c>
      <c r="G6" s="90">
        <f t="shared" si="0"/>
        <v>0</v>
      </c>
      <c r="H6" s="91">
        <f t="shared" si="1"/>
        <v>1</v>
      </c>
      <c r="I6" s="71"/>
      <c r="J6" s="53"/>
      <c r="L6" s="53"/>
    </row>
    <row r="7" spans="1:12" x14ac:dyDescent="0.2">
      <c r="A7" s="66" t="s">
        <v>155</v>
      </c>
      <c r="B7" s="66" t="s">
        <v>142</v>
      </c>
      <c r="C7" s="67" t="s">
        <v>153</v>
      </c>
      <c r="D7" s="68">
        <v>43008</v>
      </c>
      <c r="E7" s="69">
        <v>189746</v>
      </c>
      <c r="F7" s="70">
        <v>188219.1</v>
      </c>
      <c r="G7" s="90">
        <f t="shared" si="0"/>
        <v>1526.8999999999942</v>
      </c>
      <c r="H7" s="91">
        <f t="shared" si="1"/>
        <v>0.9919529265439061</v>
      </c>
      <c r="I7" s="71" t="s">
        <v>156</v>
      </c>
      <c r="J7" s="53"/>
      <c r="L7" s="53"/>
    </row>
    <row r="8" spans="1:12" x14ac:dyDescent="0.2">
      <c r="A8" s="66" t="s">
        <v>157</v>
      </c>
      <c r="B8" s="66" t="s">
        <v>141</v>
      </c>
      <c r="C8" s="67" t="s">
        <v>153</v>
      </c>
      <c r="D8" s="68">
        <v>43008</v>
      </c>
      <c r="E8" s="69">
        <f>IFERROR(VLOOKUP(CONCATENATE(B8,"/",C8),[1]g5!B:D,2,FALSE),0)</f>
        <v>5643198</v>
      </c>
      <c r="F8" s="70">
        <v>5643198</v>
      </c>
      <c r="G8" s="90">
        <f t="shared" si="0"/>
        <v>0</v>
      </c>
      <c r="H8" s="91">
        <f t="shared" si="1"/>
        <v>1</v>
      </c>
      <c r="I8" s="71"/>
    </row>
    <row r="9" spans="1:12" ht="38.25" x14ac:dyDescent="0.2">
      <c r="A9" s="66" t="s">
        <v>158</v>
      </c>
      <c r="B9" s="66" t="s">
        <v>140</v>
      </c>
      <c r="C9" s="67" t="s">
        <v>153</v>
      </c>
      <c r="D9" s="68">
        <v>43008</v>
      </c>
      <c r="E9" s="69">
        <f>IFERROR(VLOOKUP(CONCATENATE(B9,"/",C9),[1]g5!B:D,2,FALSE),0)</f>
        <v>1002593</v>
      </c>
      <c r="F9" s="70">
        <v>989537.83</v>
      </c>
      <c r="G9" s="90">
        <f t="shared" si="0"/>
        <v>13055.170000000042</v>
      </c>
      <c r="H9" s="91">
        <f t="shared" si="1"/>
        <v>0.98697859450444991</v>
      </c>
      <c r="I9" s="71" t="s">
        <v>159</v>
      </c>
      <c r="J9" s="73"/>
    </row>
    <row r="10" spans="1:12" ht="25.5" x14ac:dyDescent="0.2">
      <c r="A10" s="66" t="s">
        <v>160</v>
      </c>
      <c r="B10" s="66" t="s">
        <v>139</v>
      </c>
      <c r="C10" s="67" t="s">
        <v>153</v>
      </c>
      <c r="D10" s="68">
        <v>43008</v>
      </c>
      <c r="E10" s="69">
        <v>759767</v>
      </c>
      <c r="F10" s="70">
        <v>759699.43</v>
      </c>
      <c r="G10" s="90">
        <f t="shared" si="0"/>
        <v>67.569999999948777</v>
      </c>
      <c r="H10" s="91">
        <f t="shared" si="1"/>
        <v>0.99991106483961534</v>
      </c>
      <c r="I10" s="71" t="s">
        <v>161</v>
      </c>
    </row>
    <row r="11" spans="1:12" x14ac:dyDescent="0.2">
      <c r="A11" s="66" t="s">
        <v>162</v>
      </c>
      <c r="B11" s="66" t="s">
        <v>137</v>
      </c>
      <c r="C11" s="67" t="s">
        <v>153</v>
      </c>
      <c r="D11" s="68">
        <v>43008</v>
      </c>
      <c r="E11" s="69">
        <v>10531323</v>
      </c>
      <c r="F11" s="70">
        <v>10531323</v>
      </c>
      <c r="G11" s="90">
        <f t="shared" si="0"/>
        <v>0</v>
      </c>
      <c r="H11" s="91">
        <f t="shared" si="1"/>
        <v>1</v>
      </c>
      <c r="I11" s="71"/>
    </row>
    <row r="12" spans="1:12" ht="25.5" x14ac:dyDescent="0.2">
      <c r="A12" s="66" t="s">
        <v>163</v>
      </c>
      <c r="B12" s="66" t="s">
        <v>138</v>
      </c>
      <c r="C12" s="67" t="s">
        <v>153</v>
      </c>
      <c r="D12" s="68">
        <v>43008</v>
      </c>
      <c r="E12" s="69">
        <v>285097</v>
      </c>
      <c r="F12" s="70">
        <v>284232.09999999998</v>
      </c>
      <c r="G12" s="90">
        <f t="shared" si="0"/>
        <v>864.90000000002328</v>
      </c>
      <c r="H12" s="91">
        <f t="shared" si="1"/>
        <v>0.99696629568182049</v>
      </c>
      <c r="I12" s="71" t="s">
        <v>161</v>
      </c>
    </row>
    <row r="13" spans="1:12" x14ac:dyDescent="0.2">
      <c r="A13" s="66" t="s">
        <v>164</v>
      </c>
      <c r="B13" s="66" t="s">
        <v>165</v>
      </c>
      <c r="C13" s="67" t="s">
        <v>18</v>
      </c>
      <c r="D13" s="68">
        <v>43008</v>
      </c>
      <c r="E13" s="69">
        <f>IFERROR(VLOOKUP(CONCATENATE(B13,"/",C13),[1]g5!B:D,2,FALSE),0)</f>
        <v>1427660</v>
      </c>
      <c r="F13" s="69">
        <v>1413595.51</v>
      </c>
      <c r="G13" s="90">
        <f t="shared" si="0"/>
        <v>14064.489999999991</v>
      </c>
      <c r="H13" s="91">
        <f t="shared" si="1"/>
        <v>0.99014857178880122</v>
      </c>
      <c r="I13" s="71" t="s">
        <v>156</v>
      </c>
      <c r="J13" s="53"/>
    </row>
    <row r="14" spans="1:12" s="75" customFormat="1" ht="56.25" customHeight="1" x14ac:dyDescent="0.2">
      <c r="A14" s="66" t="s">
        <v>166</v>
      </c>
      <c r="B14" s="66" t="s">
        <v>167</v>
      </c>
      <c r="C14" s="67" t="s">
        <v>75</v>
      </c>
      <c r="D14" s="68">
        <v>42947</v>
      </c>
      <c r="E14" s="69">
        <v>17411765</v>
      </c>
      <c r="F14" s="69">
        <v>16784400</v>
      </c>
      <c r="G14" s="90">
        <f t="shared" si="0"/>
        <v>627365</v>
      </c>
      <c r="H14" s="91">
        <f t="shared" si="1"/>
        <v>0.96396890263566037</v>
      </c>
      <c r="I14" s="74" t="s">
        <v>168</v>
      </c>
      <c r="J14" s="74"/>
    </row>
    <row r="15" spans="1:12" ht="19.5" customHeight="1" x14ac:dyDescent="0.2">
      <c r="A15" s="66" t="s">
        <v>169</v>
      </c>
      <c r="B15" s="66" t="s">
        <v>144</v>
      </c>
      <c r="C15" s="67" t="s">
        <v>153</v>
      </c>
      <c r="D15" s="68">
        <v>43008</v>
      </c>
      <c r="E15" s="69">
        <v>17630177</v>
      </c>
      <c r="F15" s="70">
        <v>17614787.09</v>
      </c>
      <c r="G15" s="90">
        <f t="shared" si="0"/>
        <v>15389.910000000149</v>
      </c>
      <c r="H15" s="91">
        <f t="shared" si="1"/>
        <v>0.99912707002317669</v>
      </c>
      <c r="I15" s="71" t="s">
        <v>156</v>
      </c>
    </row>
    <row r="16" spans="1:12" x14ac:dyDescent="0.2">
      <c r="A16" s="66" t="s">
        <v>170</v>
      </c>
      <c r="B16" s="66" t="s">
        <v>145</v>
      </c>
      <c r="C16" s="67" t="s">
        <v>153</v>
      </c>
      <c r="D16" s="68">
        <v>43008</v>
      </c>
      <c r="E16" s="69">
        <v>217082.01</v>
      </c>
      <c r="F16" s="70">
        <v>217082.01</v>
      </c>
      <c r="G16" s="90">
        <f t="shared" si="0"/>
        <v>0</v>
      </c>
      <c r="H16" s="91">
        <f t="shared" si="1"/>
        <v>1</v>
      </c>
      <c r="I16" s="71"/>
      <c r="J16" s="73"/>
    </row>
    <row r="17" spans="1:9" x14ac:dyDescent="0.2">
      <c r="A17" s="76" t="s">
        <v>171</v>
      </c>
      <c r="B17" s="76"/>
      <c r="C17" s="76"/>
      <c r="D17" s="76"/>
      <c r="E17" s="77">
        <f>SUM(E5:E16)</f>
        <v>98095504.010000005</v>
      </c>
      <c r="F17" s="77">
        <f>SUM(F5:F16)</f>
        <v>97435375.720000014</v>
      </c>
      <c r="G17" s="77">
        <f>SUM(G5:G16)</f>
        <v>660128.29000000167</v>
      </c>
      <c r="H17" s="77"/>
      <c r="I17" s="77"/>
    </row>
    <row r="18" spans="1:9" s="75" customFormat="1" x14ac:dyDescent="0.2">
      <c r="A18" s="78" t="s">
        <v>15</v>
      </c>
      <c r="B18" s="66" t="s">
        <v>143</v>
      </c>
      <c r="C18" s="67" t="s">
        <v>153</v>
      </c>
      <c r="D18" s="68">
        <v>43008</v>
      </c>
      <c r="E18" s="69">
        <v>3271687</v>
      </c>
      <c r="F18" s="70">
        <v>3271687</v>
      </c>
      <c r="G18" s="90">
        <f>E18-F18</f>
        <v>0</v>
      </c>
      <c r="H18" s="91">
        <f>F18/E18</f>
        <v>1</v>
      </c>
      <c r="I18" s="66"/>
    </row>
    <row r="19" spans="1:9" s="75" customFormat="1" x14ac:dyDescent="0.2">
      <c r="A19" s="76" t="s">
        <v>172</v>
      </c>
      <c r="B19" s="76"/>
      <c r="C19" s="76"/>
      <c r="D19" s="76"/>
      <c r="E19" s="77">
        <f>SUM(E18)</f>
        <v>3271687</v>
      </c>
      <c r="F19" s="77">
        <f t="shared" ref="F19:G19" si="2">SUM(F18)</f>
        <v>3271687</v>
      </c>
      <c r="G19" s="77">
        <f t="shared" si="2"/>
        <v>0</v>
      </c>
      <c r="H19" s="77"/>
      <c r="I19" s="77"/>
    </row>
    <row r="20" spans="1:9" x14ac:dyDescent="0.2">
      <c r="A20" s="79" t="s">
        <v>12</v>
      </c>
      <c r="B20" s="66" t="s">
        <v>146</v>
      </c>
      <c r="C20" s="72" t="s">
        <v>153</v>
      </c>
      <c r="D20" s="68">
        <v>43008</v>
      </c>
      <c r="E20" s="69">
        <f>IFERROR(VLOOKUP(CONCATENATE(B20,"/",C20),[1]g5!B:D,2,FALSE),0)</f>
        <v>4214921</v>
      </c>
      <c r="F20" s="70">
        <v>4214921</v>
      </c>
      <c r="G20" s="90">
        <f>E20-F20</f>
        <v>0</v>
      </c>
      <c r="H20" s="91">
        <f>F20/E20</f>
        <v>1</v>
      </c>
      <c r="I20" s="55"/>
    </row>
    <row r="21" spans="1:9" x14ac:dyDescent="0.2">
      <c r="A21" s="79" t="s">
        <v>13</v>
      </c>
      <c r="B21" s="66" t="s">
        <v>147</v>
      </c>
      <c r="C21" s="67" t="s">
        <v>153</v>
      </c>
      <c r="D21" s="68">
        <v>43008</v>
      </c>
      <c r="E21" s="69">
        <v>1267836</v>
      </c>
      <c r="F21" s="70">
        <v>1267835.9999999998</v>
      </c>
      <c r="G21" s="90">
        <f>E21-F21</f>
        <v>0</v>
      </c>
      <c r="H21" s="91">
        <f>F21/E21</f>
        <v>0.99999999999999978</v>
      </c>
      <c r="I21" s="55"/>
    </row>
    <row r="22" spans="1:9" x14ac:dyDescent="0.2">
      <c r="A22" s="76" t="s">
        <v>16</v>
      </c>
      <c r="B22" s="76"/>
      <c r="C22" s="76"/>
      <c r="D22" s="76"/>
      <c r="E22" s="77">
        <f>SUM(E20:E21)</f>
        <v>5482757</v>
      </c>
      <c r="F22" s="77">
        <f t="shared" ref="F22:G22" si="3">SUM(F20:F21)</f>
        <v>5482757</v>
      </c>
      <c r="G22" s="77">
        <f t="shared" si="3"/>
        <v>0</v>
      </c>
      <c r="H22" s="77"/>
      <c r="I22" s="77"/>
    </row>
    <row r="23" spans="1:9" x14ac:dyDescent="0.2">
      <c r="A23" s="78" t="s">
        <v>20</v>
      </c>
      <c r="B23" s="66" t="s">
        <v>148</v>
      </c>
      <c r="C23" s="72" t="s">
        <v>153</v>
      </c>
      <c r="D23" s="68">
        <v>43008</v>
      </c>
      <c r="E23" s="69">
        <v>2148937</v>
      </c>
      <c r="F23" s="70">
        <v>2148937</v>
      </c>
      <c r="G23" s="90">
        <f>E23-F23</f>
        <v>0</v>
      </c>
      <c r="H23" s="91">
        <f>F23/E23</f>
        <v>1</v>
      </c>
      <c r="I23" s="55"/>
    </row>
    <row r="24" spans="1:9" x14ac:dyDescent="0.2">
      <c r="A24" s="66" t="s">
        <v>173</v>
      </c>
      <c r="B24" s="66" t="s">
        <v>174</v>
      </c>
      <c r="C24" s="67" t="s">
        <v>153</v>
      </c>
      <c r="D24" s="68">
        <v>42766</v>
      </c>
      <c r="E24" s="69">
        <v>125000</v>
      </c>
      <c r="F24" s="70">
        <v>125000</v>
      </c>
      <c r="G24" s="90">
        <f>E24-F24</f>
        <v>0</v>
      </c>
      <c r="H24" s="91">
        <f>F24/E24</f>
        <v>1</v>
      </c>
      <c r="I24" s="55"/>
    </row>
    <row r="25" spans="1:9" x14ac:dyDescent="0.2">
      <c r="A25" s="66" t="s">
        <v>175</v>
      </c>
      <c r="B25" s="66" t="s">
        <v>149</v>
      </c>
      <c r="C25" s="67" t="s">
        <v>153</v>
      </c>
      <c r="D25" s="68">
        <v>43008</v>
      </c>
      <c r="E25" s="69">
        <v>4376661</v>
      </c>
      <c r="F25" s="70">
        <v>4376661</v>
      </c>
      <c r="G25" s="90">
        <f>E25-F25</f>
        <v>0</v>
      </c>
      <c r="H25" s="91">
        <f>F25/E25</f>
        <v>1</v>
      </c>
      <c r="I25" s="71"/>
    </row>
    <row r="26" spans="1:9" x14ac:dyDescent="0.2">
      <c r="A26" s="66" t="s">
        <v>176</v>
      </c>
      <c r="B26" s="66" t="s">
        <v>177</v>
      </c>
      <c r="C26" s="67" t="s">
        <v>178</v>
      </c>
      <c r="D26" s="68">
        <v>43008</v>
      </c>
      <c r="E26" s="69">
        <v>2965824</v>
      </c>
      <c r="F26" s="70">
        <v>2965824</v>
      </c>
      <c r="G26" s="90">
        <f>E26-F26</f>
        <v>0</v>
      </c>
      <c r="H26" s="91">
        <f>F26/E26</f>
        <v>1</v>
      </c>
      <c r="I26" s="71"/>
    </row>
    <row r="27" spans="1:9" x14ac:dyDescent="0.2">
      <c r="A27" s="66" t="s">
        <v>179</v>
      </c>
      <c r="B27" s="66" t="s">
        <v>180</v>
      </c>
      <c r="C27" s="67" t="s">
        <v>178</v>
      </c>
      <c r="D27" s="68">
        <v>43008</v>
      </c>
      <c r="E27" s="69">
        <v>4566974</v>
      </c>
      <c r="F27" s="70">
        <v>4566974</v>
      </c>
      <c r="G27" s="90">
        <f>E27-F27</f>
        <v>0</v>
      </c>
      <c r="H27" s="91">
        <f>F27/E27</f>
        <v>1</v>
      </c>
      <c r="I27" s="71"/>
    </row>
    <row r="28" spans="1:9" x14ac:dyDescent="0.2">
      <c r="A28" s="76" t="s">
        <v>17</v>
      </c>
      <c r="B28" s="76"/>
      <c r="C28" s="76"/>
      <c r="D28" s="76"/>
      <c r="E28" s="77">
        <f>SUM(E23:E27)</f>
        <v>14183396</v>
      </c>
      <c r="F28" s="77">
        <f t="shared" ref="F28:G28" si="4">SUM(F23:F27)</f>
        <v>14183396</v>
      </c>
      <c r="G28" s="77">
        <f t="shared" si="4"/>
        <v>0</v>
      </c>
      <c r="H28" s="77"/>
      <c r="I28" s="77"/>
    </row>
    <row r="29" spans="1:9" ht="38.25" x14ac:dyDescent="0.2">
      <c r="A29" s="66" t="s">
        <v>181</v>
      </c>
      <c r="B29" s="66" t="s">
        <v>182</v>
      </c>
      <c r="C29" s="67" t="s">
        <v>75</v>
      </c>
      <c r="D29" s="68">
        <v>43008</v>
      </c>
      <c r="E29" s="69">
        <v>146496</v>
      </c>
      <c r="F29" s="70">
        <v>124843.31</v>
      </c>
      <c r="G29" s="90">
        <f t="shared" ref="G29:G38" si="5">E29-F29</f>
        <v>21652.690000000002</v>
      </c>
      <c r="H29" s="91">
        <f t="shared" ref="H29:H40" si="6">F29/E29</f>
        <v>0.85219603265618171</v>
      </c>
      <c r="I29" s="71" t="s">
        <v>183</v>
      </c>
    </row>
    <row r="30" spans="1:9" ht="38.25" x14ac:dyDescent="0.2">
      <c r="A30" s="66" t="s">
        <v>184</v>
      </c>
      <c r="B30" s="66" t="s">
        <v>185</v>
      </c>
      <c r="C30" s="67" t="s">
        <v>153</v>
      </c>
      <c r="D30" s="68">
        <v>43008</v>
      </c>
      <c r="E30" s="69">
        <v>775204</v>
      </c>
      <c r="F30" s="70">
        <v>775194</v>
      </c>
      <c r="G30" s="90">
        <f t="shared" si="5"/>
        <v>10</v>
      </c>
      <c r="H30" s="91">
        <f t="shared" si="6"/>
        <v>0.99998710016976178</v>
      </c>
      <c r="I30" s="71" t="s">
        <v>186</v>
      </c>
    </row>
    <row r="31" spans="1:9" x14ac:dyDescent="0.2">
      <c r="A31" s="66" t="s">
        <v>187</v>
      </c>
      <c r="B31" s="66" t="s">
        <v>188</v>
      </c>
      <c r="C31" s="67" t="s">
        <v>75</v>
      </c>
      <c r="D31" s="68">
        <v>43008</v>
      </c>
      <c r="E31" s="69">
        <v>55570</v>
      </c>
      <c r="F31" s="70">
        <v>55570</v>
      </c>
      <c r="G31" s="90">
        <f t="shared" si="5"/>
        <v>0</v>
      </c>
      <c r="H31" s="91">
        <f t="shared" si="6"/>
        <v>1</v>
      </c>
      <c r="I31" s="71"/>
    </row>
    <row r="32" spans="1:9" x14ac:dyDescent="0.2">
      <c r="A32" s="66" t="s">
        <v>189</v>
      </c>
      <c r="B32" s="66" t="s">
        <v>190</v>
      </c>
      <c r="C32" s="67" t="s">
        <v>178</v>
      </c>
      <c r="D32" s="68">
        <v>43008</v>
      </c>
      <c r="E32" s="69">
        <v>162906</v>
      </c>
      <c r="F32" s="70">
        <v>162906</v>
      </c>
      <c r="G32" s="90">
        <f t="shared" si="5"/>
        <v>0</v>
      </c>
      <c r="H32" s="91">
        <f t="shared" si="6"/>
        <v>1</v>
      </c>
      <c r="I32" s="71"/>
    </row>
    <row r="33" spans="1:9" x14ac:dyDescent="0.2">
      <c r="A33" s="66" t="s">
        <v>191</v>
      </c>
      <c r="B33" s="66" t="s">
        <v>192</v>
      </c>
      <c r="C33" s="67" t="s">
        <v>178</v>
      </c>
      <c r="D33" s="68">
        <v>43008</v>
      </c>
      <c r="E33" s="69">
        <v>86791</v>
      </c>
      <c r="F33" s="70">
        <v>86791</v>
      </c>
      <c r="G33" s="90">
        <f t="shared" si="5"/>
        <v>0</v>
      </c>
      <c r="H33" s="91">
        <f t="shared" si="6"/>
        <v>1</v>
      </c>
      <c r="I33" s="71"/>
    </row>
    <row r="34" spans="1:9" ht="25.5" x14ac:dyDescent="0.2">
      <c r="A34" s="66" t="s">
        <v>193</v>
      </c>
      <c r="B34" s="66" t="s">
        <v>194</v>
      </c>
      <c r="C34" s="67" t="s">
        <v>178</v>
      </c>
      <c r="D34" s="68">
        <v>43008</v>
      </c>
      <c r="E34" s="69">
        <v>25717</v>
      </c>
      <c r="F34" s="70">
        <v>12959.32</v>
      </c>
      <c r="G34" s="90">
        <f t="shared" si="5"/>
        <v>12757.68</v>
      </c>
      <c r="H34" s="91">
        <f t="shared" si="6"/>
        <v>0.5039203639615818</v>
      </c>
      <c r="I34" s="71" t="s">
        <v>195</v>
      </c>
    </row>
    <row r="35" spans="1:9" x14ac:dyDescent="0.2">
      <c r="A35" s="66" t="s">
        <v>196</v>
      </c>
      <c r="B35" s="66" t="s">
        <v>197</v>
      </c>
      <c r="C35" s="67" t="s">
        <v>178</v>
      </c>
      <c r="D35" s="68">
        <v>43008</v>
      </c>
      <c r="E35" s="69">
        <v>159338</v>
      </c>
      <c r="F35" s="70">
        <v>159338</v>
      </c>
      <c r="G35" s="90">
        <f t="shared" si="5"/>
        <v>0</v>
      </c>
      <c r="H35" s="91">
        <f t="shared" si="6"/>
        <v>1</v>
      </c>
      <c r="I35" s="71"/>
    </row>
    <row r="36" spans="1:9" x14ac:dyDescent="0.2">
      <c r="A36" s="66" t="s">
        <v>198</v>
      </c>
      <c r="B36" s="66" t="s">
        <v>199</v>
      </c>
      <c r="C36" s="67" t="s">
        <v>178</v>
      </c>
      <c r="D36" s="68">
        <v>43008</v>
      </c>
      <c r="E36" s="69">
        <v>78346</v>
      </c>
      <c r="F36" s="70">
        <v>78346</v>
      </c>
      <c r="G36" s="90">
        <f t="shared" si="5"/>
        <v>0</v>
      </c>
      <c r="H36" s="91">
        <f t="shared" si="6"/>
        <v>1</v>
      </c>
      <c r="I36" s="71"/>
    </row>
    <row r="37" spans="1:9" x14ac:dyDescent="0.2">
      <c r="A37" s="66" t="s">
        <v>200</v>
      </c>
      <c r="B37" s="66" t="s">
        <v>201</v>
      </c>
      <c r="C37" s="67" t="s">
        <v>75</v>
      </c>
      <c r="D37" s="68">
        <v>43008</v>
      </c>
      <c r="E37" s="69">
        <v>250000</v>
      </c>
      <c r="F37" s="70">
        <v>250000</v>
      </c>
      <c r="G37" s="90">
        <f t="shared" si="5"/>
        <v>0</v>
      </c>
      <c r="H37" s="91">
        <f t="shared" si="6"/>
        <v>1</v>
      </c>
      <c r="I37" s="71"/>
    </row>
    <row r="38" spans="1:9" ht="38.25" x14ac:dyDescent="0.2">
      <c r="A38" s="66" t="s">
        <v>202</v>
      </c>
      <c r="B38" s="66" t="s">
        <v>150</v>
      </c>
      <c r="C38" s="67" t="s">
        <v>153</v>
      </c>
      <c r="D38" s="68">
        <v>42947</v>
      </c>
      <c r="E38" s="69">
        <v>400000</v>
      </c>
      <c r="F38" s="70">
        <v>397407.2</v>
      </c>
      <c r="G38" s="90">
        <f t="shared" si="5"/>
        <v>2592.7999999999884</v>
      </c>
      <c r="H38" s="91">
        <f t="shared" si="6"/>
        <v>0.99351800000000001</v>
      </c>
      <c r="I38" s="71" t="s">
        <v>203</v>
      </c>
    </row>
    <row r="39" spans="1:9" x14ac:dyDescent="0.2">
      <c r="A39" s="76" t="s">
        <v>19</v>
      </c>
      <c r="B39" s="76"/>
      <c r="C39" s="76"/>
      <c r="D39" s="76"/>
      <c r="E39" s="77">
        <f t="shared" ref="E39:F39" si="7">SUM(E29:E38)</f>
        <v>2140368</v>
      </c>
      <c r="F39" s="77">
        <f t="shared" si="7"/>
        <v>2103354.83</v>
      </c>
      <c r="G39" s="77">
        <f>SUM(G29:G38)</f>
        <v>37013.169999999991</v>
      </c>
      <c r="H39" s="93">
        <f t="shared" si="6"/>
        <v>0.98270709990057792</v>
      </c>
      <c r="I39" s="94"/>
    </row>
    <row r="40" spans="1:9" s="84" customFormat="1" x14ac:dyDescent="0.2">
      <c r="A40" s="80" t="s">
        <v>204</v>
      </c>
      <c r="B40" s="80"/>
      <c r="C40" s="81"/>
      <c r="D40" s="80"/>
      <c r="E40" s="82">
        <f>E39+E28+E22+E19+E17</f>
        <v>123173712.01000001</v>
      </c>
      <c r="F40" s="82">
        <f>F39+F28+F22+F19+F17</f>
        <v>122476570.55000001</v>
      </c>
      <c r="G40" s="82">
        <f>G39+G28+G22+G19+G17</f>
        <v>697141.46000000171</v>
      </c>
      <c r="H40" s="92">
        <f t="shared" si="6"/>
        <v>0.99434017657969587</v>
      </c>
      <c r="I40" s="83"/>
    </row>
    <row r="41" spans="1:9" x14ac:dyDescent="0.2">
      <c r="H41" s="87"/>
    </row>
    <row r="42" spans="1:9" x14ac:dyDescent="0.2">
      <c r="H42" s="87"/>
    </row>
    <row r="43" spans="1:9" x14ac:dyDescent="0.2">
      <c r="H43" s="87"/>
    </row>
    <row r="44" spans="1:9" x14ac:dyDescent="0.2">
      <c r="H44" s="87"/>
    </row>
    <row r="45" spans="1:9" x14ac:dyDescent="0.2">
      <c r="H45" s="87"/>
    </row>
    <row r="46" spans="1:9" x14ac:dyDescent="0.2">
      <c r="D46" s="53"/>
      <c r="H46" s="87"/>
    </row>
    <row r="47" spans="1:9" x14ac:dyDescent="0.2">
      <c r="D47" s="53"/>
      <c r="H47" s="87"/>
    </row>
    <row r="48" spans="1:9" x14ac:dyDescent="0.2">
      <c r="D48" s="53"/>
      <c r="H48" s="87"/>
    </row>
    <row r="49" spans="4:8" x14ac:dyDescent="0.2">
      <c r="D49" s="53"/>
      <c r="H49" s="87"/>
    </row>
    <row r="50" spans="4:8" x14ac:dyDescent="0.2">
      <c r="H50" s="87"/>
    </row>
    <row r="51" spans="4:8" x14ac:dyDescent="0.2">
      <c r="D51" s="53"/>
      <c r="H51" s="87"/>
    </row>
    <row r="52" spans="4:8" x14ac:dyDescent="0.2">
      <c r="H52" s="87"/>
    </row>
    <row r="53" spans="4:8" x14ac:dyDescent="0.2">
      <c r="H53" s="87"/>
    </row>
    <row r="54" spans="4:8" x14ac:dyDescent="0.2">
      <c r="H54" s="87"/>
    </row>
    <row r="55" spans="4:8" x14ac:dyDescent="0.2">
      <c r="H55" s="87"/>
    </row>
    <row r="56" spans="4:8" x14ac:dyDescent="0.2">
      <c r="H56" s="87"/>
    </row>
    <row r="57" spans="4:8" x14ac:dyDescent="0.2">
      <c r="H57" s="87"/>
    </row>
    <row r="58" spans="4:8" x14ac:dyDescent="0.2">
      <c r="H58" s="87"/>
    </row>
    <row r="59" spans="4:8" x14ac:dyDescent="0.2">
      <c r="H59" s="87"/>
    </row>
    <row r="60" spans="4:8" x14ac:dyDescent="0.2">
      <c r="H60" s="87"/>
    </row>
    <row r="61" spans="4:8" x14ac:dyDescent="0.2">
      <c r="H61" s="87"/>
    </row>
    <row r="62" spans="4:8" x14ac:dyDescent="0.2">
      <c r="H62" s="87"/>
    </row>
    <row r="63" spans="4:8" x14ac:dyDescent="0.2">
      <c r="H63" s="87"/>
    </row>
    <row r="64" spans="4:8" x14ac:dyDescent="0.2">
      <c r="H64" s="87"/>
    </row>
    <row r="65" spans="8:8" x14ac:dyDescent="0.2">
      <c r="H65" s="87"/>
    </row>
    <row r="66" spans="8:8" x14ac:dyDescent="0.2">
      <c r="H66" s="87"/>
    </row>
    <row r="67" spans="8:8" x14ac:dyDescent="0.2">
      <c r="H67" s="87"/>
    </row>
    <row r="68" spans="8:8" x14ac:dyDescent="0.2">
      <c r="H68" s="87"/>
    </row>
    <row r="69" spans="8:8" x14ac:dyDescent="0.2">
      <c r="H69" s="87"/>
    </row>
    <row r="70" spans="8:8" x14ac:dyDescent="0.2">
      <c r="H70" s="87"/>
    </row>
    <row r="71" spans="8:8" x14ac:dyDescent="0.2">
      <c r="H71" s="87"/>
    </row>
    <row r="72" spans="8:8" x14ac:dyDescent="0.2">
      <c r="H72" s="87"/>
    </row>
    <row r="73" spans="8:8" x14ac:dyDescent="0.2">
      <c r="H73" s="87"/>
    </row>
    <row r="74" spans="8:8" x14ac:dyDescent="0.2">
      <c r="H74" s="87"/>
    </row>
    <row r="75" spans="8:8" x14ac:dyDescent="0.2">
      <c r="H75" s="87"/>
    </row>
    <row r="76" spans="8:8" x14ac:dyDescent="0.2">
      <c r="H76" s="87"/>
    </row>
    <row r="77" spans="8:8" x14ac:dyDescent="0.2">
      <c r="H77" s="87"/>
    </row>
    <row r="78" spans="8:8" x14ac:dyDescent="0.2">
      <c r="H78" s="87"/>
    </row>
    <row r="79" spans="8:8" x14ac:dyDescent="0.2">
      <c r="H79" s="87"/>
    </row>
    <row r="80" spans="8:8" x14ac:dyDescent="0.2">
      <c r="H80" s="87"/>
    </row>
    <row r="81" spans="8:8" x14ac:dyDescent="0.2">
      <c r="H81" s="87"/>
    </row>
    <row r="82" spans="8:8" x14ac:dyDescent="0.2">
      <c r="H82" s="87"/>
    </row>
    <row r="83" spans="8:8" x14ac:dyDescent="0.2">
      <c r="H83" s="87"/>
    </row>
    <row r="84" spans="8:8" x14ac:dyDescent="0.2">
      <c r="H84" s="87"/>
    </row>
    <row r="85" spans="8:8" x14ac:dyDescent="0.2">
      <c r="H85" s="87"/>
    </row>
    <row r="86" spans="8:8" x14ac:dyDescent="0.2">
      <c r="H86" s="87"/>
    </row>
    <row r="87" spans="8:8" x14ac:dyDescent="0.2">
      <c r="H87" s="87"/>
    </row>
    <row r="88" spans="8:8" x14ac:dyDescent="0.2">
      <c r="H88" s="87"/>
    </row>
    <row r="89" spans="8:8" x14ac:dyDescent="0.2">
      <c r="H89" s="87"/>
    </row>
    <row r="90" spans="8:8" x14ac:dyDescent="0.2">
      <c r="H90" s="87"/>
    </row>
    <row r="91" spans="8:8" x14ac:dyDescent="0.2">
      <c r="H91" s="87"/>
    </row>
    <row r="92" spans="8:8" x14ac:dyDescent="0.2">
      <c r="H92" s="87"/>
    </row>
    <row r="93" spans="8:8" x14ac:dyDescent="0.2">
      <c r="H93" s="87"/>
    </row>
    <row r="94" spans="8:8" x14ac:dyDescent="0.2">
      <c r="H94" s="87"/>
    </row>
    <row r="95" spans="8:8" x14ac:dyDescent="0.2">
      <c r="H95" s="87"/>
    </row>
    <row r="96" spans="8:8" x14ac:dyDescent="0.2">
      <c r="H96" s="87"/>
    </row>
    <row r="97" spans="8:8" x14ac:dyDescent="0.2">
      <c r="H97" s="87"/>
    </row>
    <row r="98" spans="8:8" x14ac:dyDescent="0.2">
      <c r="H98" s="87"/>
    </row>
    <row r="99" spans="8:8" x14ac:dyDescent="0.2">
      <c r="H99" s="87"/>
    </row>
    <row r="100" spans="8:8" x14ac:dyDescent="0.2">
      <c r="H100" s="87"/>
    </row>
    <row r="101" spans="8:8" x14ac:dyDescent="0.2">
      <c r="H101" s="87"/>
    </row>
    <row r="102" spans="8:8" x14ac:dyDescent="0.2">
      <c r="H102" s="87"/>
    </row>
    <row r="103" spans="8:8" x14ac:dyDescent="0.2">
      <c r="H103" s="87"/>
    </row>
    <row r="104" spans="8:8" x14ac:dyDescent="0.2">
      <c r="H104" s="87"/>
    </row>
    <row r="105" spans="8:8" x14ac:dyDescent="0.2">
      <c r="H105" s="87"/>
    </row>
    <row r="106" spans="8:8" x14ac:dyDescent="0.2">
      <c r="H106" s="87"/>
    </row>
    <row r="107" spans="8:8" x14ac:dyDescent="0.2">
      <c r="H107" s="87"/>
    </row>
    <row r="108" spans="8:8" x14ac:dyDescent="0.2">
      <c r="H108" s="87"/>
    </row>
    <row r="109" spans="8:8" x14ac:dyDescent="0.2">
      <c r="H109" s="87"/>
    </row>
    <row r="110" spans="8:8" x14ac:dyDescent="0.2">
      <c r="H110" s="87"/>
    </row>
    <row r="111" spans="8:8" x14ac:dyDescent="0.2">
      <c r="H111" s="87"/>
    </row>
    <row r="112" spans="8:8" x14ac:dyDescent="0.2">
      <c r="H112" s="87"/>
    </row>
    <row r="113" spans="8:8" x14ac:dyDescent="0.2">
      <c r="H113" s="87"/>
    </row>
    <row r="114" spans="8:8" x14ac:dyDescent="0.2">
      <c r="H114" s="87"/>
    </row>
    <row r="115" spans="8:8" x14ac:dyDescent="0.2">
      <c r="H115" s="87"/>
    </row>
    <row r="116" spans="8:8" x14ac:dyDescent="0.2">
      <c r="H116" s="87"/>
    </row>
    <row r="117" spans="8:8" x14ac:dyDescent="0.2">
      <c r="H117" s="87"/>
    </row>
    <row r="118" spans="8:8" x14ac:dyDescent="0.2">
      <c r="H118" s="87"/>
    </row>
    <row r="119" spans="8:8" x14ac:dyDescent="0.2">
      <c r="H119" s="87"/>
    </row>
    <row r="120" spans="8:8" x14ac:dyDescent="0.2">
      <c r="H120" s="87"/>
    </row>
    <row r="121" spans="8:8" x14ac:dyDescent="0.2">
      <c r="H121" s="87"/>
    </row>
    <row r="122" spans="8:8" x14ac:dyDescent="0.2">
      <c r="H122" s="87"/>
    </row>
    <row r="123" spans="8:8" x14ac:dyDescent="0.2">
      <c r="H123" s="87"/>
    </row>
    <row r="124" spans="8:8" x14ac:dyDescent="0.2">
      <c r="H124" s="87"/>
    </row>
    <row r="125" spans="8:8" x14ac:dyDescent="0.2">
      <c r="H125" s="87"/>
    </row>
    <row r="126" spans="8:8" x14ac:dyDescent="0.2">
      <c r="H126" s="87"/>
    </row>
    <row r="127" spans="8:8" x14ac:dyDescent="0.2">
      <c r="H127" s="87"/>
    </row>
    <row r="128" spans="8:8" x14ac:dyDescent="0.2">
      <c r="H128" s="87"/>
    </row>
    <row r="129" spans="8:8" x14ac:dyDescent="0.2">
      <c r="H129" s="87"/>
    </row>
    <row r="130" spans="8:8" x14ac:dyDescent="0.2">
      <c r="H130" s="87"/>
    </row>
    <row r="131" spans="8:8" x14ac:dyDescent="0.2">
      <c r="H131" s="87"/>
    </row>
    <row r="132" spans="8:8" x14ac:dyDescent="0.2">
      <c r="H132" s="87"/>
    </row>
    <row r="133" spans="8:8" x14ac:dyDescent="0.2">
      <c r="H133" s="87"/>
    </row>
    <row r="134" spans="8:8" x14ac:dyDescent="0.2">
      <c r="H134" s="87"/>
    </row>
    <row r="135" spans="8:8" x14ac:dyDescent="0.2">
      <c r="H135" s="87"/>
    </row>
    <row r="136" spans="8:8" x14ac:dyDescent="0.2">
      <c r="H136" s="87"/>
    </row>
    <row r="137" spans="8:8" x14ac:dyDescent="0.2">
      <c r="H137" s="87"/>
    </row>
    <row r="138" spans="8:8" x14ac:dyDescent="0.2">
      <c r="H138" s="87"/>
    </row>
    <row r="139" spans="8:8" x14ac:dyDescent="0.2">
      <c r="H139" s="87"/>
    </row>
    <row r="140" spans="8:8" x14ac:dyDescent="0.2">
      <c r="H140" s="87"/>
    </row>
    <row r="141" spans="8:8" x14ac:dyDescent="0.2">
      <c r="H141" s="87"/>
    </row>
    <row r="142" spans="8:8" x14ac:dyDescent="0.2">
      <c r="H142" s="87"/>
    </row>
    <row r="143" spans="8:8" x14ac:dyDescent="0.2">
      <c r="H143" s="87"/>
    </row>
    <row r="144" spans="8:8" x14ac:dyDescent="0.2">
      <c r="H144" s="87"/>
    </row>
    <row r="145" spans="8:8" x14ac:dyDescent="0.2">
      <c r="H145" s="87"/>
    </row>
    <row r="146" spans="8:8" x14ac:dyDescent="0.2">
      <c r="H146" s="87"/>
    </row>
    <row r="147" spans="8:8" x14ac:dyDescent="0.2">
      <c r="H147" s="87"/>
    </row>
    <row r="148" spans="8:8" x14ac:dyDescent="0.2">
      <c r="H148" s="87"/>
    </row>
    <row r="149" spans="8:8" x14ac:dyDescent="0.2">
      <c r="H149" s="87"/>
    </row>
    <row r="150" spans="8:8" x14ac:dyDescent="0.2">
      <c r="H150" s="87"/>
    </row>
    <row r="151" spans="8:8" x14ac:dyDescent="0.2">
      <c r="H151" s="87"/>
    </row>
    <row r="152" spans="8:8" x14ac:dyDescent="0.2">
      <c r="H152" s="87"/>
    </row>
    <row r="153" spans="8:8" x14ac:dyDescent="0.2">
      <c r="H153" s="87"/>
    </row>
    <row r="154" spans="8:8" x14ac:dyDescent="0.2">
      <c r="H154" s="87"/>
    </row>
    <row r="155" spans="8:8" x14ac:dyDescent="0.2">
      <c r="H155" s="87"/>
    </row>
    <row r="156" spans="8:8" x14ac:dyDescent="0.2">
      <c r="H156" s="87"/>
    </row>
    <row r="157" spans="8:8" x14ac:dyDescent="0.2">
      <c r="H157" s="87"/>
    </row>
    <row r="158" spans="8:8" x14ac:dyDescent="0.2">
      <c r="H158" s="87"/>
    </row>
    <row r="159" spans="8:8" x14ac:dyDescent="0.2">
      <c r="H159" s="87"/>
    </row>
    <row r="160" spans="8:8" x14ac:dyDescent="0.2">
      <c r="H160" s="87"/>
    </row>
    <row r="161" spans="8:8" x14ac:dyDescent="0.2">
      <c r="H161" s="87"/>
    </row>
    <row r="162" spans="8:8" x14ac:dyDescent="0.2">
      <c r="H162" s="87"/>
    </row>
    <row r="163" spans="8:8" x14ac:dyDescent="0.2">
      <c r="H163" s="87"/>
    </row>
    <row r="164" spans="8:8" x14ac:dyDescent="0.2">
      <c r="H164" s="87"/>
    </row>
    <row r="165" spans="8:8" x14ac:dyDescent="0.2">
      <c r="H165" s="87"/>
    </row>
    <row r="166" spans="8:8" x14ac:dyDescent="0.2">
      <c r="H166" s="87"/>
    </row>
    <row r="167" spans="8:8" x14ac:dyDescent="0.2">
      <c r="H167" s="87"/>
    </row>
    <row r="168" spans="8:8" x14ac:dyDescent="0.2">
      <c r="H168" s="87"/>
    </row>
    <row r="169" spans="8:8" x14ac:dyDescent="0.2">
      <c r="H169" s="87"/>
    </row>
    <row r="170" spans="8:8" x14ac:dyDescent="0.2">
      <c r="H170" s="87"/>
    </row>
    <row r="171" spans="8:8" x14ac:dyDescent="0.2">
      <c r="H171" s="87"/>
    </row>
    <row r="172" spans="8:8" x14ac:dyDescent="0.2">
      <c r="H172" s="87"/>
    </row>
    <row r="173" spans="8:8" x14ac:dyDescent="0.2">
      <c r="H173" s="87"/>
    </row>
    <row r="174" spans="8:8" x14ac:dyDescent="0.2">
      <c r="H174" s="87"/>
    </row>
    <row r="175" spans="8:8" x14ac:dyDescent="0.2">
      <c r="H175" s="87"/>
    </row>
    <row r="176" spans="8:8" x14ac:dyDescent="0.2">
      <c r="H176" s="87"/>
    </row>
    <row r="177" spans="8:8" x14ac:dyDescent="0.2">
      <c r="H177" s="87"/>
    </row>
    <row r="178" spans="8:8" x14ac:dyDescent="0.2">
      <c r="H178" s="87"/>
    </row>
    <row r="179" spans="8:8" x14ac:dyDescent="0.2">
      <c r="H179" s="87"/>
    </row>
    <row r="180" spans="8:8" x14ac:dyDescent="0.2">
      <c r="H180" s="87"/>
    </row>
    <row r="181" spans="8:8" x14ac:dyDescent="0.2">
      <c r="H181" s="87"/>
    </row>
    <row r="182" spans="8:8" x14ac:dyDescent="0.2">
      <c r="H182" s="87"/>
    </row>
    <row r="183" spans="8:8" x14ac:dyDescent="0.2">
      <c r="H183" s="87"/>
    </row>
    <row r="184" spans="8:8" x14ac:dyDescent="0.2">
      <c r="H184" s="87"/>
    </row>
    <row r="185" spans="8:8" x14ac:dyDescent="0.2">
      <c r="H185" s="87"/>
    </row>
    <row r="186" spans="8:8" x14ac:dyDescent="0.2">
      <c r="H186" s="87"/>
    </row>
    <row r="187" spans="8:8" x14ac:dyDescent="0.2">
      <c r="H187" s="87"/>
    </row>
    <row r="188" spans="8:8" x14ac:dyDescent="0.2">
      <c r="H188" s="87"/>
    </row>
    <row r="189" spans="8:8" x14ac:dyDescent="0.2">
      <c r="H189" s="87"/>
    </row>
    <row r="190" spans="8:8" x14ac:dyDescent="0.2">
      <c r="H190" s="87"/>
    </row>
    <row r="191" spans="8:8" x14ac:dyDescent="0.2">
      <c r="H191" s="87"/>
    </row>
    <row r="192" spans="8:8" x14ac:dyDescent="0.2">
      <c r="H192" s="87"/>
    </row>
    <row r="193" spans="8:8" x14ac:dyDescent="0.2">
      <c r="H193" s="87"/>
    </row>
    <row r="194" spans="8:8" x14ac:dyDescent="0.2">
      <c r="H194" s="87"/>
    </row>
    <row r="195" spans="8:8" x14ac:dyDescent="0.2">
      <c r="H195" s="87"/>
    </row>
    <row r="196" spans="8:8" x14ac:dyDescent="0.2">
      <c r="H196" s="87"/>
    </row>
    <row r="197" spans="8:8" x14ac:dyDescent="0.2">
      <c r="H197" s="87"/>
    </row>
    <row r="198" spans="8:8" x14ac:dyDescent="0.2">
      <c r="H198" s="87"/>
    </row>
    <row r="199" spans="8:8" x14ac:dyDescent="0.2">
      <c r="H199" s="87"/>
    </row>
    <row r="200" spans="8:8" x14ac:dyDescent="0.2">
      <c r="H200" s="87"/>
    </row>
    <row r="201" spans="8:8" x14ac:dyDescent="0.2">
      <c r="H201" s="87"/>
    </row>
    <row r="202" spans="8:8" x14ac:dyDescent="0.2">
      <c r="H202" s="87"/>
    </row>
    <row r="203" spans="8:8" x14ac:dyDescent="0.2">
      <c r="H203" s="87"/>
    </row>
    <row r="204" spans="8:8" x14ac:dyDescent="0.2">
      <c r="H204" s="87"/>
    </row>
    <row r="205" spans="8:8" x14ac:dyDescent="0.2">
      <c r="H205" s="87"/>
    </row>
    <row r="206" spans="8:8" x14ac:dyDescent="0.2">
      <c r="H206" s="87"/>
    </row>
    <row r="207" spans="8:8" x14ac:dyDescent="0.2">
      <c r="H207" s="87"/>
    </row>
    <row r="208" spans="8:8" x14ac:dyDescent="0.2">
      <c r="H208" s="87"/>
    </row>
    <row r="209" spans="8:8" x14ac:dyDescent="0.2">
      <c r="H209" s="87"/>
    </row>
    <row r="210" spans="8:8" x14ac:dyDescent="0.2">
      <c r="H210" s="87"/>
    </row>
    <row r="211" spans="8:8" x14ac:dyDescent="0.2">
      <c r="H211" s="87"/>
    </row>
    <row r="212" spans="8:8" x14ac:dyDescent="0.2">
      <c r="H212" s="87"/>
    </row>
    <row r="213" spans="8:8" x14ac:dyDescent="0.2">
      <c r="H213" s="87"/>
    </row>
    <row r="214" spans="8:8" x14ac:dyDescent="0.2">
      <c r="H214" s="87"/>
    </row>
    <row r="215" spans="8:8" x14ac:dyDescent="0.2">
      <c r="H215" s="87"/>
    </row>
    <row r="216" spans="8:8" x14ac:dyDescent="0.2">
      <c r="H216" s="87"/>
    </row>
    <row r="217" spans="8:8" x14ac:dyDescent="0.2">
      <c r="H217" s="87"/>
    </row>
    <row r="218" spans="8:8" x14ac:dyDescent="0.2">
      <c r="H218" s="87"/>
    </row>
    <row r="219" spans="8:8" x14ac:dyDescent="0.2">
      <c r="H219" s="87"/>
    </row>
    <row r="220" spans="8:8" x14ac:dyDescent="0.2">
      <c r="H220" s="87"/>
    </row>
    <row r="221" spans="8:8" x14ac:dyDescent="0.2">
      <c r="H221" s="87"/>
    </row>
    <row r="222" spans="8:8" x14ac:dyDescent="0.2">
      <c r="H222" s="87"/>
    </row>
    <row r="223" spans="8:8" x14ac:dyDescent="0.2">
      <c r="H223" s="87"/>
    </row>
    <row r="224" spans="8:8" x14ac:dyDescent="0.2">
      <c r="H224" s="87"/>
    </row>
    <row r="225" spans="8:8" x14ac:dyDescent="0.2">
      <c r="H225" s="87"/>
    </row>
    <row r="226" spans="8:8" x14ac:dyDescent="0.2">
      <c r="H226" s="87"/>
    </row>
    <row r="227" spans="8:8" x14ac:dyDescent="0.2">
      <c r="H227" s="87"/>
    </row>
    <row r="228" spans="8:8" x14ac:dyDescent="0.2">
      <c r="H228" s="87"/>
    </row>
    <row r="229" spans="8:8" x14ac:dyDescent="0.2">
      <c r="H229" s="87"/>
    </row>
    <row r="230" spans="8:8" x14ac:dyDescent="0.2">
      <c r="H230" s="87"/>
    </row>
    <row r="231" spans="8:8" x14ac:dyDescent="0.2">
      <c r="H231" s="87"/>
    </row>
    <row r="232" spans="8:8" x14ac:dyDescent="0.2">
      <c r="H232" s="87"/>
    </row>
    <row r="233" spans="8:8" x14ac:dyDescent="0.2">
      <c r="H233" s="87"/>
    </row>
    <row r="234" spans="8:8" x14ac:dyDescent="0.2">
      <c r="H234" s="87"/>
    </row>
    <row r="235" spans="8:8" x14ac:dyDescent="0.2">
      <c r="H235" s="87"/>
    </row>
    <row r="236" spans="8:8" x14ac:dyDescent="0.2">
      <c r="H236" s="87"/>
    </row>
    <row r="237" spans="8:8" x14ac:dyDescent="0.2">
      <c r="H237" s="87"/>
    </row>
    <row r="238" spans="8:8" x14ac:dyDescent="0.2">
      <c r="H238" s="87"/>
    </row>
    <row r="239" spans="8:8" x14ac:dyDescent="0.2">
      <c r="H239" s="87"/>
    </row>
    <row r="240" spans="8:8" x14ac:dyDescent="0.2">
      <c r="H240" s="87"/>
    </row>
    <row r="241" spans="8:8" x14ac:dyDescent="0.2">
      <c r="H241" s="87"/>
    </row>
    <row r="242" spans="8:8" x14ac:dyDescent="0.2">
      <c r="H242" s="87"/>
    </row>
    <row r="243" spans="8:8" x14ac:dyDescent="0.2">
      <c r="H243" s="87"/>
    </row>
    <row r="244" spans="8:8" x14ac:dyDescent="0.2">
      <c r="H244" s="87"/>
    </row>
    <row r="245" spans="8:8" x14ac:dyDescent="0.2">
      <c r="H245" s="87"/>
    </row>
    <row r="246" spans="8:8" x14ac:dyDescent="0.2">
      <c r="H246" s="87"/>
    </row>
    <row r="247" spans="8:8" x14ac:dyDescent="0.2">
      <c r="H247" s="87"/>
    </row>
    <row r="248" spans="8:8" x14ac:dyDescent="0.2">
      <c r="H248" s="87"/>
    </row>
    <row r="249" spans="8:8" x14ac:dyDescent="0.2">
      <c r="H249" s="87"/>
    </row>
    <row r="250" spans="8:8" x14ac:dyDescent="0.2">
      <c r="H250" s="87"/>
    </row>
    <row r="251" spans="8:8" x14ac:dyDescent="0.2">
      <c r="H251" s="87"/>
    </row>
    <row r="252" spans="8:8" x14ac:dyDescent="0.2">
      <c r="H252" s="87"/>
    </row>
    <row r="253" spans="8:8" x14ac:dyDescent="0.2">
      <c r="H253" s="87"/>
    </row>
    <row r="254" spans="8:8" x14ac:dyDescent="0.2">
      <c r="H254" s="87"/>
    </row>
    <row r="255" spans="8:8" x14ac:dyDescent="0.2">
      <c r="H255" s="87"/>
    </row>
    <row r="256" spans="8:8" x14ac:dyDescent="0.2">
      <c r="H256" s="87"/>
    </row>
    <row r="257" spans="8:8" x14ac:dyDescent="0.2">
      <c r="H257" s="87"/>
    </row>
    <row r="258" spans="8:8" x14ac:dyDescent="0.2">
      <c r="H258" s="87"/>
    </row>
    <row r="259" spans="8:8" x14ac:dyDescent="0.2">
      <c r="H259" s="87"/>
    </row>
    <row r="260" spans="8:8" x14ac:dyDescent="0.2">
      <c r="H260" s="87"/>
    </row>
    <row r="261" spans="8:8" x14ac:dyDescent="0.2">
      <c r="H261" s="87"/>
    </row>
    <row r="262" spans="8:8" x14ac:dyDescent="0.2">
      <c r="H262" s="87"/>
    </row>
    <row r="263" spans="8:8" x14ac:dyDescent="0.2">
      <c r="H263" s="87"/>
    </row>
    <row r="264" spans="8:8" x14ac:dyDescent="0.2">
      <c r="H264" s="87"/>
    </row>
    <row r="265" spans="8:8" x14ac:dyDescent="0.2">
      <c r="H265" s="87"/>
    </row>
    <row r="266" spans="8:8" x14ac:dyDescent="0.2">
      <c r="H266" s="87"/>
    </row>
    <row r="267" spans="8:8" x14ac:dyDescent="0.2">
      <c r="H267" s="87"/>
    </row>
    <row r="268" spans="8:8" x14ac:dyDescent="0.2">
      <c r="H268" s="87"/>
    </row>
    <row r="269" spans="8:8" x14ac:dyDescent="0.2">
      <c r="H269" s="87"/>
    </row>
    <row r="270" spans="8:8" x14ac:dyDescent="0.2">
      <c r="H270" s="87"/>
    </row>
    <row r="271" spans="8:8" x14ac:dyDescent="0.2">
      <c r="H271" s="87"/>
    </row>
    <row r="272" spans="8:8" x14ac:dyDescent="0.2">
      <c r="H272" s="87"/>
    </row>
    <row r="273" spans="8:8" x14ac:dyDescent="0.2">
      <c r="H273" s="87"/>
    </row>
    <row r="274" spans="8:8" x14ac:dyDescent="0.2">
      <c r="H274" s="87"/>
    </row>
    <row r="275" spans="8:8" x14ac:dyDescent="0.2">
      <c r="H275" s="87"/>
    </row>
    <row r="276" spans="8:8" x14ac:dyDescent="0.2">
      <c r="H276" s="87"/>
    </row>
    <row r="277" spans="8:8" x14ac:dyDescent="0.2">
      <c r="H277" s="87"/>
    </row>
    <row r="278" spans="8:8" x14ac:dyDescent="0.2">
      <c r="H278" s="87"/>
    </row>
    <row r="279" spans="8:8" x14ac:dyDescent="0.2">
      <c r="H279" s="87"/>
    </row>
    <row r="280" spans="8:8" x14ac:dyDescent="0.2">
      <c r="H280" s="87"/>
    </row>
    <row r="281" spans="8:8" x14ac:dyDescent="0.2">
      <c r="H281" s="87"/>
    </row>
    <row r="282" spans="8:8" x14ac:dyDescent="0.2">
      <c r="H282" s="87"/>
    </row>
    <row r="283" spans="8:8" x14ac:dyDescent="0.2">
      <c r="H283" s="87"/>
    </row>
    <row r="284" spans="8:8" x14ac:dyDescent="0.2">
      <c r="H284" s="87"/>
    </row>
    <row r="285" spans="8:8" x14ac:dyDescent="0.2">
      <c r="H285" s="87"/>
    </row>
    <row r="286" spans="8:8" x14ac:dyDescent="0.2">
      <c r="H286" s="87"/>
    </row>
    <row r="287" spans="8:8" x14ac:dyDescent="0.2">
      <c r="H287" s="87"/>
    </row>
    <row r="288" spans="8:8" x14ac:dyDescent="0.2">
      <c r="H288" s="87"/>
    </row>
    <row r="289" spans="8:8" x14ac:dyDescent="0.2">
      <c r="H289" s="87"/>
    </row>
    <row r="290" spans="8:8" x14ac:dyDescent="0.2">
      <c r="H290" s="87"/>
    </row>
    <row r="291" spans="8:8" x14ac:dyDescent="0.2">
      <c r="H291" s="87"/>
    </row>
    <row r="292" spans="8:8" x14ac:dyDescent="0.2">
      <c r="H292" s="87"/>
    </row>
    <row r="293" spans="8:8" x14ac:dyDescent="0.2">
      <c r="H293" s="87"/>
    </row>
    <row r="294" spans="8:8" x14ac:dyDescent="0.2">
      <c r="H294" s="87"/>
    </row>
    <row r="295" spans="8:8" x14ac:dyDescent="0.2">
      <c r="H295" s="87"/>
    </row>
    <row r="296" spans="8:8" x14ac:dyDescent="0.2">
      <c r="H296" s="87"/>
    </row>
    <row r="297" spans="8:8" x14ac:dyDescent="0.2">
      <c r="H297" s="87"/>
    </row>
    <row r="298" spans="8:8" x14ac:dyDescent="0.2">
      <c r="H298" s="87"/>
    </row>
    <row r="299" spans="8:8" x14ac:dyDescent="0.2">
      <c r="H299" s="87"/>
    </row>
    <row r="300" spans="8:8" x14ac:dyDescent="0.2">
      <c r="H300" s="87"/>
    </row>
    <row r="301" spans="8:8" x14ac:dyDescent="0.2">
      <c r="H301" s="87"/>
    </row>
    <row r="302" spans="8:8" x14ac:dyDescent="0.2">
      <c r="H302" s="87"/>
    </row>
    <row r="303" spans="8:8" x14ac:dyDescent="0.2">
      <c r="H303" s="87"/>
    </row>
    <row r="304" spans="8:8" x14ac:dyDescent="0.2">
      <c r="H304" s="87"/>
    </row>
    <row r="305" spans="8:8" x14ac:dyDescent="0.2">
      <c r="H305" s="87"/>
    </row>
    <row r="306" spans="8:8" x14ac:dyDescent="0.2">
      <c r="H306" s="87"/>
    </row>
    <row r="307" spans="8:8" x14ac:dyDescent="0.2">
      <c r="H307" s="87"/>
    </row>
    <row r="308" spans="8:8" x14ac:dyDescent="0.2">
      <c r="H308" s="87"/>
    </row>
    <row r="309" spans="8:8" x14ac:dyDescent="0.2">
      <c r="H309" s="87"/>
    </row>
    <row r="310" spans="8:8" x14ac:dyDescent="0.2">
      <c r="H310" s="87"/>
    </row>
    <row r="311" spans="8:8" x14ac:dyDescent="0.2">
      <c r="H311" s="87"/>
    </row>
    <row r="312" spans="8:8" x14ac:dyDescent="0.2">
      <c r="H312" s="87"/>
    </row>
    <row r="313" spans="8:8" x14ac:dyDescent="0.2">
      <c r="H313" s="87"/>
    </row>
    <row r="314" spans="8:8" x14ac:dyDescent="0.2">
      <c r="H314" s="87"/>
    </row>
    <row r="315" spans="8:8" x14ac:dyDescent="0.2">
      <c r="H315" s="87"/>
    </row>
    <row r="316" spans="8:8" x14ac:dyDescent="0.2">
      <c r="H316" s="87"/>
    </row>
    <row r="317" spans="8:8" x14ac:dyDescent="0.2">
      <c r="H317" s="87"/>
    </row>
    <row r="318" spans="8:8" x14ac:dyDescent="0.2">
      <c r="H318" s="87"/>
    </row>
    <row r="319" spans="8:8" x14ac:dyDescent="0.2">
      <c r="H319" s="87"/>
    </row>
    <row r="320" spans="8:8" x14ac:dyDescent="0.2">
      <c r="H320" s="87"/>
    </row>
    <row r="321" spans="8:8" x14ac:dyDescent="0.2">
      <c r="H321" s="87"/>
    </row>
    <row r="322" spans="8:8" x14ac:dyDescent="0.2">
      <c r="H322" s="87"/>
    </row>
    <row r="323" spans="8:8" x14ac:dyDescent="0.2">
      <c r="H323" s="87"/>
    </row>
    <row r="324" spans="8:8" x14ac:dyDescent="0.2">
      <c r="H324" s="87"/>
    </row>
    <row r="325" spans="8:8" x14ac:dyDescent="0.2">
      <c r="H325" s="87"/>
    </row>
    <row r="326" spans="8:8" x14ac:dyDescent="0.2">
      <c r="H326" s="87"/>
    </row>
    <row r="327" spans="8:8" x14ac:dyDescent="0.2">
      <c r="H327" s="87"/>
    </row>
    <row r="328" spans="8:8" x14ac:dyDescent="0.2">
      <c r="H328" s="87"/>
    </row>
    <row r="329" spans="8:8" x14ac:dyDescent="0.2">
      <c r="H329" s="87"/>
    </row>
    <row r="330" spans="8:8" x14ac:dyDescent="0.2">
      <c r="H330" s="87"/>
    </row>
    <row r="331" spans="8:8" x14ac:dyDescent="0.2">
      <c r="H331" s="87"/>
    </row>
    <row r="332" spans="8:8" x14ac:dyDescent="0.2">
      <c r="H332" s="87"/>
    </row>
    <row r="333" spans="8:8" x14ac:dyDescent="0.2">
      <c r="H333" s="87"/>
    </row>
    <row r="334" spans="8:8" x14ac:dyDescent="0.2">
      <c r="H334" s="87"/>
    </row>
    <row r="335" spans="8:8" x14ac:dyDescent="0.2">
      <c r="H335" s="87"/>
    </row>
    <row r="336" spans="8:8" x14ac:dyDescent="0.2">
      <c r="H336" s="87"/>
    </row>
    <row r="337" spans="8:8" x14ac:dyDescent="0.2">
      <c r="H337" s="87"/>
    </row>
    <row r="338" spans="8:8" x14ac:dyDescent="0.2">
      <c r="H338" s="87"/>
    </row>
    <row r="339" spans="8:8" x14ac:dyDescent="0.2">
      <c r="H339" s="87"/>
    </row>
    <row r="340" spans="8:8" x14ac:dyDescent="0.2">
      <c r="H340" s="87"/>
    </row>
    <row r="341" spans="8:8" x14ac:dyDescent="0.2">
      <c r="H341" s="87"/>
    </row>
    <row r="342" spans="8:8" x14ac:dyDescent="0.2">
      <c r="H342" s="87"/>
    </row>
    <row r="343" spans="8:8" x14ac:dyDescent="0.2">
      <c r="H343" s="87"/>
    </row>
    <row r="344" spans="8:8" x14ac:dyDescent="0.2">
      <c r="H344" s="87"/>
    </row>
    <row r="345" spans="8:8" x14ac:dyDescent="0.2">
      <c r="H345" s="87"/>
    </row>
    <row r="346" spans="8:8" x14ac:dyDescent="0.2">
      <c r="H346" s="87"/>
    </row>
    <row r="347" spans="8:8" x14ac:dyDescent="0.2">
      <c r="H347" s="87"/>
    </row>
    <row r="348" spans="8:8" x14ac:dyDescent="0.2">
      <c r="H348" s="87"/>
    </row>
    <row r="349" spans="8:8" x14ac:dyDescent="0.2">
      <c r="H349" s="87"/>
    </row>
    <row r="350" spans="8:8" x14ac:dyDescent="0.2">
      <c r="H350" s="87"/>
    </row>
    <row r="351" spans="8:8" x14ac:dyDescent="0.2">
      <c r="H351" s="87"/>
    </row>
    <row r="352" spans="8:8" x14ac:dyDescent="0.2">
      <c r="H352" s="87"/>
    </row>
    <row r="353" spans="8:8" x14ac:dyDescent="0.2">
      <c r="H353" s="87"/>
    </row>
    <row r="354" spans="8:8" x14ac:dyDescent="0.2">
      <c r="H354" s="87"/>
    </row>
    <row r="355" spans="8:8" x14ac:dyDescent="0.2">
      <c r="H355" s="87"/>
    </row>
    <row r="356" spans="8:8" x14ac:dyDescent="0.2">
      <c r="H356" s="87"/>
    </row>
    <row r="357" spans="8:8" x14ac:dyDescent="0.2">
      <c r="H357" s="87"/>
    </row>
    <row r="358" spans="8:8" x14ac:dyDescent="0.2">
      <c r="H358" s="87"/>
    </row>
    <row r="359" spans="8:8" x14ac:dyDescent="0.2">
      <c r="H359" s="87"/>
    </row>
    <row r="360" spans="8:8" x14ac:dyDescent="0.2">
      <c r="H360" s="87"/>
    </row>
    <row r="361" spans="8:8" x14ac:dyDescent="0.2">
      <c r="H361" s="87"/>
    </row>
    <row r="362" spans="8:8" x14ac:dyDescent="0.2">
      <c r="H362" s="87"/>
    </row>
    <row r="363" spans="8:8" x14ac:dyDescent="0.2">
      <c r="H363" s="87"/>
    </row>
    <row r="364" spans="8:8" x14ac:dyDescent="0.2">
      <c r="H364" s="87"/>
    </row>
    <row r="365" spans="8:8" x14ac:dyDescent="0.2">
      <c r="H365" s="87"/>
    </row>
    <row r="366" spans="8:8" x14ac:dyDescent="0.2">
      <c r="H366" s="87"/>
    </row>
    <row r="367" spans="8:8" x14ac:dyDescent="0.2">
      <c r="H367" s="87"/>
    </row>
    <row r="368" spans="8:8" x14ac:dyDescent="0.2">
      <c r="H368" s="87"/>
    </row>
    <row r="369" spans="8:8" x14ac:dyDescent="0.2">
      <c r="H369" s="87"/>
    </row>
    <row r="370" spans="8:8" x14ac:dyDescent="0.2">
      <c r="H370" s="87"/>
    </row>
    <row r="371" spans="8:8" x14ac:dyDescent="0.2">
      <c r="H371" s="87"/>
    </row>
    <row r="372" spans="8:8" x14ac:dyDescent="0.2">
      <c r="H372" s="87"/>
    </row>
    <row r="373" spans="8:8" x14ac:dyDescent="0.2">
      <c r="H373" s="87"/>
    </row>
    <row r="374" spans="8:8" x14ac:dyDescent="0.2">
      <c r="H374" s="87"/>
    </row>
    <row r="375" spans="8:8" x14ac:dyDescent="0.2">
      <c r="H375" s="87"/>
    </row>
    <row r="376" spans="8:8" x14ac:dyDescent="0.2">
      <c r="H376" s="87"/>
    </row>
    <row r="377" spans="8:8" x14ac:dyDescent="0.2">
      <c r="H377" s="87"/>
    </row>
    <row r="378" spans="8:8" x14ac:dyDescent="0.2">
      <c r="H378" s="87"/>
    </row>
    <row r="379" spans="8:8" x14ac:dyDescent="0.2">
      <c r="H379" s="87"/>
    </row>
    <row r="380" spans="8:8" x14ac:dyDescent="0.2">
      <c r="H380" s="87"/>
    </row>
    <row r="381" spans="8:8" x14ac:dyDescent="0.2">
      <c r="H381" s="87"/>
    </row>
    <row r="382" spans="8:8" x14ac:dyDescent="0.2">
      <c r="H382" s="87"/>
    </row>
    <row r="383" spans="8:8" x14ac:dyDescent="0.2">
      <c r="H383" s="87"/>
    </row>
    <row r="384" spans="8:8" x14ac:dyDescent="0.2">
      <c r="H384" s="87"/>
    </row>
    <row r="385" spans="8:8" x14ac:dyDescent="0.2">
      <c r="H385" s="87"/>
    </row>
    <row r="386" spans="8:8" x14ac:dyDescent="0.2">
      <c r="H386" s="87"/>
    </row>
    <row r="387" spans="8:8" x14ac:dyDescent="0.2">
      <c r="H387" s="87"/>
    </row>
    <row r="388" spans="8:8" x14ac:dyDescent="0.2">
      <c r="H388" s="87"/>
    </row>
    <row r="389" spans="8:8" x14ac:dyDescent="0.2">
      <c r="H389" s="87"/>
    </row>
    <row r="390" spans="8:8" x14ac:dyDescent="0.2">
      <c r="H390" s="87"/>
    </row>
    <row r="391" spans="8:8" x14ac:dyDescent="0.2">
      <c r="H391" s="87"/>
    </row>
    <row r="392" spans="8:8" x14ac:dyDescent="0.2">
      <c r="H392" s="87"/>
    </row>
    <row r="393" spans="8:8" x14ac:dyDescent="0.2">
      <c r="H393" s="87"/>
    </row>
    <row r="394" spans="8:8" x14ac:dyDescent="0.2">
      <c r="H394" s="87"/>
    </row>
    <row r="395" spans="8:8" x14ac:dyDescent="0.2">
      <c r="H395" s="87"/>
    </row>
    <row r="396" spans="8:8" x14ac:dyDescent="0.2">
      <c r="H396" s="87"/>
    </row>
    <row r="397" spans="8:8" x14ac:dyDescent="0.2">
      <c r="H397" s="87"/>
    </row>
    <row r="398" spans="8:8" x14ac:dyDescent="0.2">
      <c r="H398" s="87"/>
    </row>
    <row r="399" spans="8:8" x14ac:dyDescent="0.2">
      <c r="H399" s="87"/>
    </row>
    <row r="400" spans="8:8" x14ac:dyDescent="0.2">
      <c r="H400" s="87"/>
    </row>
    <row r="401" spans="8:8" x14ac:dyDescent="0.2">
      <c r="H401" s="87"/>
    </row>
    <row r="402" spans="8:8" x14ac:dyDescent="0.2">
      <c r="H402" s="87"/>
    </row>
    <row r="403" spans="8:8" x14ac:dyDescent="0.2">
      <c r="H403" s="87"/>
    </row>
    <row r="404" spans="8:8" x14ac:dyDescent="0.2">
      <c r="H404" s="87"/>
    </row>
    <row r="405" spans="8:8" x14ac:dyDescent="0.2">
      <c r="H405" s="87"/>
    </row>
    <row r="406" spans="8:8" x14ac:dyDescent="0.2">
      <c r="H406" s="87"/>
    </row>
    <row r="407" spans="8:8" x14ac:dyDescent="0.2">
      <c r="H407" s="87"/>
    </row>
    <row r="408" spans="8:8" x14ac:dyDescent="0.2">
      <c r="H408" s="87"/>
    </row>
    <row r="409" spans="8:8" x14ac:dyDescent="0.2">
      <c r="H409" s="87"/>
    </row>
    <row r="410" spans="8:8" x14ac:dyDescent="0.2">
      <c r="H410" s="87"/>
    </row>
    <row r="411" spans="8:8" x14ac:dyDescent="0.2">
      <c r="H411" s="87"/>
    </row>
    <row r="412" spans="8:8" x14ac:dyDescent="0.2">
      <c r="H412" s="87"/>
    </row>
    <row r="413" spans="8:8" x14ac:dyDescent="0.2">
      <c r="H413" s="87"/>
    </row>
    <row r="414" spans="8:8" x14ac:dyDescent="0.2">
      <c r="H414" s="87"/>
    </row>
    <row r="415" spans="8:8" x14ac:dyDescent="0.2">
      <c r="H415" s="87"/>
    </row>
    <row r="416" spans="8:8" x14ac:dyDescent="0.2">
      <c r="H416" s="87"/>
    </row>
    <row r="417" spans="8:8" x14ac:dyDescent="0.2">
      <c r="H417" s="87"/>
    </row>
    <row r="418" spans="8:8" x14ac:dyDescent="0.2">
      <c r="H418" s="87"/>
    </row>
    <row r="419" spans="8:8" x14ac:dyDescent="0.2">
      <c r="H419" s="87"/>
    </row>
    <row r="420" spans="8:8" x14ac:dyDescent="0.2">
      <c r="H420" s="87"/>
    </row>
    <row r="421" spans="8:8" x14ac:dyDescent="0.2">
      <c r="H421" s="87"/>
    </row>
    <row r="422" spans="8:8" x14ac:dyDescent="0.2">
      <c r="H422" s="87"/>
    </row>
    <row r="423" spans="8:8" x14ac:dyDescent="0.2">
      <c r="H423" s="87"/>
    </row>
    <row r="424" spans="8:8" x14ac:dyDescent="0.2">
      <c r="H424" s="87"/>
    </row>
    <row r="425" spans="8:8" x14ac:dyDescent="0.2">
      <c r="H425" s="87"/>
    </row>
    <row r="426" spans="8:8" x14ac:dyDescent="0.2">
      <c r="H426" s="87"/>
    </row>
    <row r="427" spans="8:8" x14ac:dyDescent="0.2">
      <c r="H427" s="87"/>
    </row>
    <row r="428" spans="8:8" x14ac:dyDescent="0.2">
      <c r="H428" s="87"/>
    </row>
    <row r="429" spans="8:8" x14ac:dyDescent="0.2">
      <c r="H429" s="87"/>
    </row>
    <row r="430" spans="8:8" x14ac:dyDescent="0.2">
      <c r="H430" s="87"/>
    </row>
    <row r="431" spans="8:8" x14ac:dyDescent="0.2">
      <c r="H431" s="87"/>
    </row>
    <row r="432" spans="8:8" x14ac:dyDescent="0.2">
      <c r="H432" s="87"/>
    </row>
    <row r="433" spans="8:8" x14ac:dyDescent="0.2">
      <c r="H433" s="87"/>
    </row>
    <row r="434" spans="8:8" x14ac:dyDescent="0.2">
      <c r="H434" s="87"/>
    </row>
    <row r="435" spans="8:8" x14ac:dyDescent="0.2">
      <c r="H435" s="87"/>
    </row>
    <row r="436" spans="8:8" x14ac:dyDescent="0.2">
      <c r="H436" s="87"/>
    </row>
    <row r="437" spans="8:8" x14ac:dyDescent="0.2">
      <c r="H437" s="87"/>
    </row>
    <row r="438" spans="8:8" x14ac:dyDescent="0.2">
      <c r="H438" s="87"/>
    </row>
    <row r="439" spans="8:8" x14ac:dyDescent="0.2">
      <c r="H439" s="87"/>
    </row>
    <row r="440" spans="8:8" x14ac:dyDescent="0.2">
      <c r="H440" s="87"/>
    </row>
    <row r="441" spans="8:8" x14ac:dyDescent="0.2">
      <c r="H441" s="87"/>
    </row>
    <row r="442" spans="8:8" x14ac:dyDescent="0.2">
      <c r="H442" s="87"/>
    </row>
    <row r="443" spans="8:8" x14ac:dyDescent="0.2">
      <c r="H443" s="87"/>
    </row>
    <row r="444" spans="8:8" x14ac:dyDescent="0.2">
      <c r="H444" s="87"/>
    </row>
    <row r="445" spans="8:8" x14ac:dyDescent="0.2">
      <c r="H445" s="87"/>
    </row>
    <row r="446" spans="8:8" x14ac:dyDescent="0.2">
      <c r="H446" s="87"/>
    </row>
    <row r="447" spans="8:8" x14ac:dyDescent="0.2">
      <c r="H447" s="87"/>
    </row>
    <row r="448" spans="8:8" x14ac:dyDescent="0.2">
      <c r="H448" s="87"/>
    </row>
    <row r="449" spans="8:8" x14ac:dyDescent="0.2">
      <c r="H449" s="87"/>
    </row>
    <row r="450" spans="8:8" x14ac:dyDescent="0.2">
      <c r="H450" s="87"/>
    </row>
    <row r="451" spans="8:8" x14ac:dyDescent="0.2">
      <c r="H451" s="87"/>
    </row>
    <row r="452" spans="8:8" x14ac:dyDescent="0.2">
      <c r="H452" s="87"/>
    </row>
    <row r="453" spans="8:8" x14ac:dyDescent="0.2">
      <c r="H453" s="87"/>
    </row>
    <row r="454" spans="8:8" x14ac:dyDescent="0.2">
      <c r="H454" s="87"/>
    </row>
  </sheetData>
  <autoFilter ref="A4:J40"/>
  <mergeCells count="2">
    <mergeCell ref="A1:G1"/>
    <mergeCell ref="A2:I2"/>
  </mergeCells>
  <conditionalFormatting sqref="H455:H1048576">
    <cfRule type="cellIs" dxfId="6" priority="36" operator="lessThan">
      <formula>0.5</formula>
    </cfRule>
    <cfRule type="cellIs" dxfId="5" priority="37" operator="between">
      <formula>0.5</formula>
      <formula>0.7499</formula>
    </cfRule>
    <cfRule type="cellIs" dxfId="4" priority="40" operator="lessThan">
      <formula>0.5</formula>
    </cfRule>
    <cfRule type="cellIs" dxfId="3" priority="41" operator="between">
      <formula>0.5</formula>
      <formula>0.7499</formula>
    </cfRule>
    <cfRule type="cellIs" dxfId="2" priority="42" operator="greaterThan">
      <formula>0.75</formula>
    </cfRule>
  </conditionalFormatting>
  <conditionalFormatting sqref="I9">
    <cfRule type="cellIs" dxfId="1" priority="38" operator="between">
      <formula>0.5</formula>
      <formula>0.7499</formula>
    </cfRule>
    <cfRule type="cellIs" dxfId="0" priority="39" operator="between">
      <formula>0.5</formula>
      <formula>0.7499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H34"/>
  <sheetViews>
    <sheetView topLeftCell="C1" workbookViewId="0">
      <selection activeCell="E30" sqref="E30"/>
    </sheetView>
  </sheetViews>
  <sheetFormatPr defaultColWidth="9.140625" defaultRowHeight="15" x14ac:dyDescent="0.25"/>
  <cols>
    <col min="1" max="3" width="9.140625" style="2"/>
    <col min="4" max="4" width="28" style="2" bestFit="1" customWidth="1"/>
    <col min="5" max="5" width="21.140625" style="2" bestFit="1" customWidth="1"/>
    <col min="6" max="6" width="17" style="2" bestFit="1" customWidth="1"/>
    <col min="7" max="7" width="21.42578125" style="2" bestFit="1" customWidth="1"/>
    <col min="8" max="8" width="19.28515625" style="2" bestFit="1" customWidth="1"/>
    <col min="9" max="16384" width="9.140625" style="2"/>
  </cols>
  <sheetData>
    <row r="6" spans="4:8" ht="15.75" x14ac:dyDescent="0.25">
      <c r="D6" s="99" t="s">
        <v>42</v>
      </c>
      <c r="E6" s="99"/>
      <c r="F6" s="99"/>
      <c r="G6" s="99"/>
      <c r="H6" s="99"/>
    </row>
    <row r="7" spans="4:8" ht="15.75" x14ac:dyDescent="0.25">
      <c r="D7" s="3"/>
      <c r="E7" s="3"/>
      <c r="F7" s="3"/>
      <c r="G7" s="3"/>
      <c r="H7" s="3"/>
    </row>
    <row r="8" spans="4:8" ht="16.5" thickBot="1" x14ac:dyDescent="0.3">
      <c r="D8" s="4" t="s">
        <v>23</v>
      </c>
      <c r="E8" s="4" t="s">
        <v>4</v>
      </c>
      <c r="F8" s="4" t="s">
        <v>21</v>
      </c>
      <c r="G8" s="4" t="s">
        <v>22</v>
      </c>
      <c r="H8" s="4" t="s">
        <v>24</v>
      </c>
    </row>
    <row r="9" spans="4:8" ht="15.75" x14ac:dyDescent="0.25">
      <c r="D9" s="5" t="s">
        <v>25</v>
      </c>
      <c r="E9" s="6">
        <f>100858.53+2513.29</f>
        <v>103371.81999999999</v>
      </c>
      <c r="F9" s="6">
        <v>0</v>
      </c>
      <c r="G9" s="6">
        <v>0</v>
      </c>
      <c r="H9" s="6">
        <v>0</v>
      </c>
    </row>
    <row r="10" spans="4:8" ht="15.75" x14ac:dyDescent="0.25">
      <c r="D10" s="5" t="s">
        <v>26</v>
      </c>
      <c r="E10" s="6">
        <f>6495.86+255.28</f>
        <v>6751.1399999999994</v>
      </c>
      <c r="F10" s="6">
        <v>0</v>
      </c>
      <c r="G10" s="6">
        <v>0</v>
      </c>
      <c r="H10" s="6">
        <v>0</v>
      </c>
    </row>
    <row r="11" spans="4:8" ht="15.75" x14ac:dyDescent="0.25">
      <c r="D11" s="5" t="s">
        <v>27</v>
      </c>
      <c r="E11" s="6">
        <f>661.53+0</f>
        <v>661.53</v>
      </c>
      <c r="F11" s="6">
        <v>0</v>
      </c>
      <c r="G11" s="6">
        <v>0</v>
      </c>
      <c r="H11" s="6">
        <v>0</v>
      </c>
    </row>
    <row r="12" spans="4:8" ht="15.75" x14ac:dyDescent="0.25">
      <c r="D12" s="5" t="s">
        <v>28</v>
      </c>
      <c r="E12" s="6">
        <f>20088.38+564.89</f>
        <v>20653.27</v>
      </c>
      <c r="F12" s="6">
        <v>0</v>
      </c>
      <c r="G12" s="6">
        <v>0</v>
      </c>
      <c r="H12" s="6">
        <v>0</v>
      </c>
    </row>
    <row r="13" spans="4:8" ht="15.75" x14ac:dyDescent="0.25">
      <c r="D13" s="5" t="s">
        <v>29</v>
      </c>
      <c r="E13" s="6">
        <f>0+0</f>
        <v>0</v>
      </c>
      <c r="F13" s="6">
        <v>0</v>
      </c>
      <c r="G13" s="6">
        <v>0</v>
      </c>
      <c r="H13" s="6">
        <v>0</v>
      </c>
    </row>
    <row r="14" spans="4:8" ht="15.75" x14ac:dyDescent="0.25">
      <c r="D14" s="5" t="s">
        <v>30</v>
      </c>
      <c r="E14" s="6">
        <f>2203.1+422.44</f>
        <v>2625.54</v>
      </c>
      <c r="F14" s="6">
        <v>0</v>
      </c>
      <c r="G14" s="6">
        <v>0</v>
      </c>
      <c r="H14" s="6">
        <v>577.55999999999995</v>
      </c>
    </row>
    <row r="15" spans="4:8" ht="15.75" x14ac:dyDescent="0.25">
      <c r="D15" s="5" t="s">
        <v>31</v>
      </c>
      <c r="E15" s="6">
        <f t="shared" ref="E15:E20" si="0">0+0</f>
        <v>0</v>
      </c>
      <c r="F15" s="6">
        <v>0</v>
      </c>
      <c r="G15" s="6">
        <v>0</v>
      </c>
      <c r="H15" s="6">
        <v>0</v>
      </c>
    </row>
    <row r="16" spans="4:8" ht="15.75" x14ac:dyDescent="0.25">
      <c r="D16" s="5" t="s">
        <v>32</v>
      </c>
      <c r="E16" s="6">
        <f t="shared" si="0"/>
        <v>0</v>
      </c>
      <c r="F16" s="6">
        <v>0</v>
      </c>
      <c r="G16" s="6">
        <v>0</v>
      </c>
      <c r="H16" s="6">
        <v>0</v>
      </c>
    </row>
    <row r="17" spans="4:8" ht="15.75" x14ac:dyDescent="0.25">
      <c r="D17" s="5" t="s">
        <v>33</v>
      </c>
      <c r="E17" s="6">
        <f t="shared" si="0"/>
        <v>0</v>
      </c>
      <c r="F17" s="6">
        <v>0</v>
      </c>
      <c r="G17" s="6">
        <v>0</v>
      </c>
      <c r="H17" s="6">
        <v>0</v>
      </c>
    </row>
    <row r="18" spans="4:8" ht="15.75" x14ac:dyDescent="0.25">
      <c r="D18" s="5" t="s">
        <v>34</v>
      </c>
      <c r="E18" s="6">
        <f t="shared" si="0"/>
        <v>0</v>
      </c>
      <c r="F18" s="6">
        <v>0</v>
      </c>
      <c r="G18" s="6">
        <v>0</v>
      </c>
      <c r="H18" s="6">
        <v>0</v>
      </c>
    </row>
    <row r="19" spans="4:8" ht="15.75" x14ac:dyDescent="0.25">
      <c r="D19" s="5" t="s">
        <v>35</v>
      </c>
      <c r="E19" s="6">
        <f t="shared" si="0"/>
        <v>0</v>
      </c>
      <c r="F19" s="6">
        <v>0</v>
      </c>
      <c r="G19" s="6">
        <v>0</v>
      </c>
      <c r="H19" s="6">
        <v>0</v>
      </c>
    </row>
    <row r="20" spans="4:8" ht="15.75" x14ac:dyDescent="0.25">
      <c r="D20" s="5" t="s">
        <v>36</v>
      </c>
      <c r="E20" s="6">
        <f t="shared" si="0"/>
        <v>0</v>
      </c>
      <c r="F20" s="6">
        <v>0</v>
      </c>
      <c r="G20" s="6">
        <v>0</v>
      </c>
      <c r="H20" s="6">
        <v>0</v>
      </c>
    </row>
    <row r="21" spans="4:8" ht="15.75" x14ac:dyDescent="0.25">
      <c r="D21" s="5" t="s">
        <v>37</v>
      </c>
      <c r="E21" s="6">
        <f>62552.49+0</f>
        <v>62552.49</v>
      </c>
      <c r="F21" s="6">
        <v>0</v>
      </c>
      <c r="G21" s="6">
        <v>0</v>
      </c>
      <c r="H21" s="6">
        <v>0</v>
      </c>
    </row>
    <row r="22" spans="4:8" ht="15.75" x14ac:dyDescent="0.25">
      <c r="D22" s="5" t="s">
        <v>38</v>
      </c>
      <c r="E22" s="6">
        <f>0</f>
        <v>0</v>
      </c>
      <c r="F22" s="6">
        <v>95400</v>
      </c>
      <c r="G22" s="6">
        <v>0</v>
      </c>
      <c r="H22" s="6">
        <v>1064.67</v>
      </c>
    </row>
    <row r="23" spans="4:8" ht="15.75" x14ac:dyDescent="0.25">
      <c r="D23" s="5" t="s">
        <v>39</v>
      </c>
      <c r="E23" s="6">
        <f>0+0</f>
        <v>0</v>
      </c>
      <c r="F23" s="6">
        <v>0</v>
      </c>
      <c r="G23" s="6">
        <v>0</v>
      </c>
      <c r="H23" s="6">
        <v>0</v>
      </c>
    </row>
    <row r="24" spans="4:8" ht="15.75" x14ac:dyDescent="0.25">
      <c r="D24" s="5" t="s">
        <v>40</v>
      </c>
      <c r="E24" s="6">
        <f>0+0</f>
        <v>0</v>
      </c>
      <c r="F24" s="6">
        <v>0</v>
      </c>
      <c r="G24" s="6">
        <v>0</v>
      </c>
      <c r="H24" s="6">
        <v>0</v>
      </c>
    </row>
    <row r="25" spans="4:8" ht="16.5" thickBot="1" x14ac:dyDescent="0.3">
      <c r="D25" s="7" t="s">
        <v>41</v>
      </c>
      <c r="E25" s="8">
        <f>0+0</f>
        <v>0</v>
      </c>
      <c r="F25" s="8">
        <v>0</v>
      </c>
      <c r="G25" s="8">
        <v>0</v>
      </c>
      <c r="H25" s="8">
        <v>0</v>
      </c>
    </row>
    <row r="26" spans="4:8" ht="15.75" x14ac:dyDescent="0.25">
      <c r="D26" s="3"/>
      <c r="E26" s="9">
        <f>SUM(E9:E25)</f>
        <v>196615.78999999998</v>
      </c>
      <c r="F26" s="9">
        <f>SUM(F9:F25)</f>
        <v>95400</v>
      </c>
      <c r="G26" s="9">
        <f>SUM(G9:G25)</f>
        <v>0</v>
      </c>
      <c r="H26" s="9">
        <f>SUM(H9:H25)</f>
        <v>1642.23</v>
      </c>
    </row>
    <row r="30" spans="4:8" x14ac:dyDescent="0.25">
      <c r="D30" s="2" t="s">
        <v>43</v>
      </c>
      <c r="E30" s="10">
        <f>399404.963 - 17391</f>
        <v>382013.96299999999</v>
      </c>
      <c r="G30" s="2" t="s">
        <v>48</v>
      </c>
      <c r="H30" s="10">
        <v>97545</v>
      </c>
    </row>
    <row r="31" spans="4:8" x14ac:dyDescent="0.25">
      <c r="D31" s="2" t="s">
        <v>44</v>
      </c>
      <c r="E31" s="10">
        <f>E26</f>
        <v>196615.78999999998</v>
      </c>
      <c r="G31" s="2" t="s">
        <v>49</v>
      </c>
      <c r="H31" s="10">
        <v>284468.283</v>
      </c>
    </row>
    <row r="32" spans="4:8" x14ac:dyDescent="0.25">
      <c r="D32" s="2" t="s">
        <v>45</v>
      </c>
      <c r="E32" s="10">
        <f>F26</f>
        <v>95400</v>
      </c>
    </row>
    <row r="33" spans="4:5" ht="15.75" thickBot="1" x14ac:dyDescent="0.3">
      <c r="D33" s="11" t="s">
        <v>46</v>
      </c>
      <c r="E33" s="12">
        <f>H26</f>
        <v>1642.23</v>
      </c>
    </row>
    <row r="34" spans="4:5" x14ac:dyDescent="0.25">
      <c r="D34" s="2" t="s">
        <v>47</v>
      </c>
      <c r="E34" s="13">
        <f>E30-E31-E32-E33</f>
        <v>88355.943000000014</v>
      </c>
    </row>
  </sheetData>
  <mergeCells count="1">
    <mergeCell ref="D6:H6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3:Z72"/>
  <sheetViews>
    <sheetView topLeftCell="J1" workbookViewId="0">
      <selection activeCell="W32" sqref="W32"/>
    </sheetView>
  </sheetViews>
  <sheetFormatPr defaultColWidth="9.140625" defaultRowHeight="14.25" x14ac:dyDescent="0.2"/>
  <cols>
    <col min="1" max="5" width="9.140625" style="14"/>
    <col min="6" max="6" width="8.7109375" style="14" customWidth="1"/>
    <col min="7" max="7" width="15.42578125" style="14" customWidth="1"/>
    <col min="8" max="8" width="16.28515625" style="14" customWidth="1"/>
    <col min="9" max="9" width="14" style="14" bestFit="1" customWidth="1"/>
    <col min="10" max="11" width="13.7109375" style="14" customWidth="1"/>
    <col min="12" max="12" width="12.7109375" style="14" bestFit="1" customWidth="1"/>
    <col min="13" max="13" width="13.28515625" style="14" customWidth="1"/>
    <col min="14" max="14" width="12.7109375" style="14" bestFit="1" customWidth="1"/>
    <col min="15" max="15" width="12.28515625" style="14" customWidth="1"/>
    <col min="16" max="16" width="12" style="14" customWidth="1"/>
    <col min="17" max="17" width="12.7109375" style="14" customWidth="1"/>
    <col min="18" max="19" width="9.140625" style="14"/>
    <col min="20" max="20" width="32.140625" style="14" bestFit="1" customWidth="1"/>
    <col min="21" max="23" width="15.42578125" style="14" bestFit="1" customWidth="1"/>
    <col min="24" max="24" width="16.7109375" style="14" bestFit="1" customWidth="1"/>
    <col min="25" max="25" width="14" style="14" bestFit="1" customWidth="1"/>
    <col min="26" max="26" width="18.7109375" style="14" bestFit="1" customWidth="1"/>
    <col min="27" max="16384" width="9.140625" style="14"/>
  </cols>
  <sheetData>
    <row r="3" spans="6:26" x14ac:dyDescent="0.2">
      <c r="G3" s="100" t="s">
        <v>51</v>
      </c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7" spans="6:26" x14ac:dyDescent="0.2">
      <c r="F7" s="14" t="s">
        <v>50</v>
      </c>
      <c r="G7" s="19" t="s">
        <v>5</v>
      </c>
      <c r="H7" s="19" t="s">
        <v>14</v>
      </c>
      <c r="I7" s="19" t="s">
        <v>6</v>
      </c>
      <c r="J7" s="19" t="s">
        <v>7</v>
      </c>
      <c r="K7" s="19" t="s">
        <v>11</v>
      </c>
      <c r="L7" s="19" t="s">
        <v>8</v>
      </c>
      <c r="M7" s="19" t="s">
        <v>9</v>
      </c>
      <c r="N7" s="19" t="s">
        <v>10</v>
      </c>
      <c r="O7" s="19"/>
      <c r="P7" s="19"/>
      <c r="Q7" s="19"/>
      <c r="U7" s="19" t="s">
        <v>54</v>
      </c>
      <c r="V7" s="19" t="s">
        <v>55</v>
      </c>
      <c r="W7" s="19" t="s">
        <v>63</v>
      </c>
      <c r="X7" s="19" t="s">
        <v>65</v>
      </c>
      <c r="Y7" s="19" t="s">
        <v>66</v>
      </c>
      <c r="Z7" s="19"/>
    </row>
    <row r="8" spans="6:26" x14ac:dyDescent="0.2">
      <c r="F8" s="15" t="s">
        <v>25</v>
      </c>
      <c r="G8" s="17">
        <f>370548.98 + 10179.24</f>
        <v>380728.22</v>
      </c>
      <c r="H8" s="17">
        <f>0 + 0</f>
        <v>0</v>
      </c>
      <c r="I8" s="17">
        <f>100858.53 + 2513.29</f>
        <v>103371.81999999999</v>
      </c>
      <c r="J8" s="17">
        <f>1793.74 + 270.66</f>
        <v>2064.4</v>
      </c>
      <c r="K8" s="17">
        <f>-1788.54 + 255.32</f>
        <v>-1533.22</v>
      </c>
      <c r="L8" s="17">
        <f>78505.75 + 3276.8</f>
        <v>81782.55</v>
      </c>
      <c r="M8" s="17">
        <f>5528.5 + 32114.23</f>
        <v>37642.729999999996</v>
      </c>
      <c r="N8" s="17">
        <f>0 + 0</f>
        <v>0</v>
      </c>
      <c r="O8" s="17"/>
      <c r="P8" s="17"/>
      <c r="Q8" s="17"/>
      <c r="T8" s="14" t="s">
        <v>56</v>
      </c>
      <c r="U8" s="17">
        <v>1291001.77</v>
      </c>
      <c r="V8" s="17">
        <v>7841733.0700000003</v>
      </c>
      <c r="W8" s="17">
        <v>3699616.24</v>
      </c>
      <c r="X8" s="17">
        <v>14852895.9</v>
      </c>
      <c r="Y8" s="17">
        <v>231338.23999999999</v>
      </c>
      <c r="Z8" s="17"/>
    </row>
    <row r="9" spans="6:26" x14ac:dyDescent="0.2">
      <c r="F9" s="16" t="s">
        <v>26</v>
      </c>
      <c r="G9" s="17">
        <f>36060.4 + 1557.77</f>
        <v>37618.17</v>
      </c>
      <c r="H9" s="17">
        <f>0 + 0</f>
        <v>0</v>
      </c>
      <c r="I9" s="17">
        <f>6495.86 + 255.28</f>
        <v>6751.1399999999994</v>
      </c>
      <c r="J9" s="17">
        <f>10964.21 + 294.42</f>
        <v>11258.63</v>
      </c>
      <c r="K9" s="17">
        <f>755.47 + 781.2</f>
        <v>1536.67</v>
      </c>
      <c r="L9" s="17">
        <f>19844.29 + 510.55</f>
        <v>20354.84</v>
      </c>
      <c r="M9" s="17">
        <f>2057.34 + 1311.01</f>
        <v>3368.3500000000004</v>
      </c>
      <c r="N9" s="17">
        <f>19792.97 + 974.18</f>
        <v>20767.150000000001</v>
      </c>
      <c r="O9" s="17"/>
      <c r="P9" s="17"/>
      <c r="Q9" s="17"/>
      <c r="T9" s="14" t="s">
        <v>57</v>
      </c>
      <c r="U9" s="17">
        <f>66524.79 + 0 + 1177033.98 + 0</f>
        <v>1243558.77</v>
      </c>
      <c r="V9" s="17">
        <f>3416527.07 + 2052025.15 + 1460451.31 + 486661.49</f>
        <v>7415665.0199999996</v>
      </c>
      <c r="W9" s="17">
        <f>2806658.98 + 329052.27</f>
        <v>3135711.25</v>
      </c>
      <c r="X9" s="17">
        <f>10983160.31 + 2110697.44</f>
        <v>13093857.75</v>
      </c>
      <c r="Y9" s="17">
        <f>25077.91 + 142626.93</f>
        <v>167704.84</v>
      </c>
      <c r="Z9" s="17"/>
    </row>
    <row r="10" spans="6:26" x14ac:dyDescent="0.2">
      <c r="F10" s="16" t="s">
        <v>27</v>
      </c>
      <c r="G10" s="17">
        <f>16126.36 + 0</f>
        <v>16126.36</v>
      </c>
      <c r="H10" s="17">
        <f>0 + 0</f>
        <v>0</v>
      </c>
      <c r="I10" s="17">
        <f>661.53 + 0</f>
        <v>661.53</v>
      </c>
      <c r="J10" s="17">
        <f>0 + 0</f>
        <v>0</v>
      </c>
      <c r="K10" s="17">
        <f>0 + 0</f>
        <v>0</v>
      </c>
      <c r="L10" s="17">
        <f>0 + 0</f>
        <v>0</v>
      </c>
      <c r="M10" s="17">
        <f>0 + 0</f>
        <v>0</v>
      </c>
      <c r="N10" s="17">
        <f>0 + 0</f>
        <v>0</v>
      </c>
      <c r="O10" s="17"/>
      <c r="P10" s="17"/>
      <c r="Q10" s="17"/>
      <c r="T10" s="14" t="s">
        <v>44</v>
      </c>
      <c r="U10" s="17">
        <f>U8-U9</f>
        <v>47443</v>
      </c>
      <c r="V10" s="17">
        <f>V8-V9</f>
        <v>426068.05000000075</v>
      </c>
      <c r="W10" s="17">
        <f>W8-W9</f>
        <v>563904.99000000022</v>
      </c>
      <c r="X10" s="17">
        <f>X8-X9</f>
        <v>1759038.1500000004</v>
      </c>
      <c r="Y10" s="17">
        <f>Y8-Y9</f>
        <v>63633.399999999994</v>
      </c>
      <c r="Z10" s="17"/>
    </row>
    <row r="11" spans="6:26" x14ac:dyDescent="0.2">
      <c r="F11" s="16" t="s">
        <v>28</v>
      </c>
      <c r="G11" s="17">
        <f>82661.84 + 2397.57</f>
        <v>85059.41</v>
      </c>
      <c r="H11" s="17">
        <f>0 + 0</f>
        <v>0</v>
      </c>
      <c r="I11" s="17">
        <f>20088.38 + 564.89</f>
        <v>20653.27</v>
      </c>
      <c r="J11" s="17">
        <f>4406.78 + 183.42</f>
        <v>4590.2</v>
      </c>
      <c r="K11" s="17">
        <f>153.79 + 229.29</f>
        <v>383.08</v>
      </c>
      <c r="L11" s="17">
        <f>13250.54 + 748.08</f>
        <v>13998.62</v>
      </c>
      <c r="M11" s="17">
        <f>2489.64 + 4795.06</f>
        <v>7284.7000000000007</v>
      </c>
      <c r="N11" s="17">
        <f>5781.69 + 311.34</f>
        <v>6093.03</v>
      </c>
      <c r="O11" s="17"/>
      <c r="P11" s="17"/>
      <c r="Q11" s="17"/>
      <c r="U11" s="17"/>
      <c r="V11" s="17"/>
      <c r="W11" s="17"/>
      <c r="X11" s="17"/>
      <c r="Y11" s="17"/>
      <c r="Z11" s="17"/>
    </row>
    <row r="12" spans="6:26" x14ac:dyDescent="0.2">
      <c r="F12" s="16" t="s">
        <v>29</v>
      </c>
      <c r="G12" s="17">
        <f>0 + 0</f>
        <v>0</v>
      </c>
      <c r="H12" s="17">
        <f>0 + 0</f>
        <v>0</v>
      </c>
      <c r="I12" s="17">
        <f>0 + 0</f>
        <v>0</v>
      </c>
      <c r="J12" s="17">
        <f>0 + 0</f>
        <v>0</v>
      </c>
      <c r="K12" s="17">
        <f>0 + 0</f>
        <v>0</v>
      </c>
      <c r="L12" s="17">
        <f>0 + 0</f>
        <v>0</v>
      </c>
      <c r="M12" s="17">
        <f>0 + 223.42</f>
        <v>223.42</v>
      </c>
      <c r="N12" s="17">
        <f>0 + 0</f>
        <v>0</v>
      </c>
      <c r="O12" s="17"/>
      <c r="P12" s="17"/>
      <c r="Q12" s="17"/>
      <c r="T12" s="14" t="s">
        <v>58</v>
      </c>
      <c r="U12" s="17">
        <v>61129.7</v>
      </c>
      <c r="V12" s="17">
        <v>335134.42</v>
      </c>
      <c r="W12" s="17">
        <v>166649.98000000001</v>
      </c>
      <c r="X12" s="17">
        <v>145652.46</v>
      </c>
      <c r="Y12" s="17">
        <v>2361.9899999999998</v>
      </c>
      <c r="Z12" s="17"/>
    </row>
    <row r="13" spans="6:26" x14ac:dyDescent="0.2">
      <c r="F13" s="16" t="s">
        <v>30</v>
      </c>
      <c r="G13" s="17">
        <f>226.54 + 0</f>
        <v>226.54</v>
      </c>
      <c r="H13" s="17">
        <f>148.42 + 0</f>
        <v>148.41999999999999</v>
      </c>
      <c r="I13" s="17">
        <f>2203.1 + 422.44</f>
        <v>2625.54</v>
      </c>
      <c r="J13" s="17">
        <f t="shared" ref="J13:J19" si="0">0 + 0</f>
        <v>0</v>
      </c>
      <c r="K13" s="17">
        <f>241.88 + 0</f>
        <v>241.88</v>
      </c>
      <c r="L13" s="17">
        <f>0 + 0</f>
        <v>0</v>
      </c>
      <c r="M13" s="17">
        <f>0 + 138.87</f>
        <v>138.87</v>
      </c>
      <c r="N13" s="17">
        <f>309.49 + 0</f>
        <v>309.49</v>
      </c>
      <c r="O13" s="17"/>
      <c r="P13" s="17"/>
      <c r="Q13" s="17"/>
      <c r="T13" s="14" t="s">
        <v>59</v>
      </c>
      <c r="U13" s="17">
        <v>31016.95</v>
      </c>
      <c r="V13" s="17">
        <v>251296.05</v>
      </c>
      <c r="W13" s="17">
        <v>127687.39</v>
      </c>
      <c r="X13" s="17">
        <v>58201.4</v>
      </c>
      <c r="Y13" s="17">
        <v>2361.9899999999998</v>
      </c>
      <c r="Z13" s="17"/>
    </row>
    <row r="14" spans="6:26" x14ac:dyDescent="0.2">
      <c r="F14" s="16" t="s">
        <v>31</v>
      </c>
      <c r="G14" s="17">
        <f>0</f>
        <v>0</v>
      </c>
      <c r="H14" s="17">
        <f t="shared" ref="H14:I19" si="1">0 + 0</f>
        <v>0</v>
      </c>
      <c r="I14" s="17">
        <f t="shared" si="1"/>
        <v>0</v>
      </c>
      <c r="J14" s="17">
        <f t="shared" si="0"/>
        <v>0</v>
      </c>
      <c r="K14" s="17">
        <f t="shared" ref="K14:K19" si="2">0 + 0</f>
        <v>0</v>
      </c>
      <c r="L14" s="17">
        <f t="shared" ref="L14:N19" si="3">0 + 0</f>
        <v>0</v>
      </c>
      <c r="M14" s="17">
        <f>0 + 0</f>
        <v>0</v>
      </c>
      <c r="N14" s="17">
        <f>0 + 0</f>
        <v>0</v>
      </c>
      <c r="O14" s="17"/>
      <c r="P14" s="17"/>
      <c r="Q14" s="17"/>
      <c r="T14" s="14" t="s">
        <v>45</v>
      </c>
      <c r="U14" s="17">
        <f>U12-U13</f>
        <v>30112.749999999996</v>
      </c>
      <c r="V14" s="17">
        <f>V12-V13</f>
        <v>83838.37</v>
      </c>
      <c r="W14" s="17">
        <f>W12-W13</f>
        <v>38962.590000000011</v>
      </c>
      <c r="X14" s="17">
        <f>X12-X13</f>
        <v>87451.06</v>
      </c>
      <c r="Y14" s="17">
        <f>Y12-Y13</f>
        <v>0</v>
      </c>
      <c r="Z14" s="17"/>
    </row>
    <row r="15" spans="6:26" x14ac:dyDescent="0.2">
      <c r="F15" s="16" t="s">
        <v>32</v>
      </c>
      <c r="G15" s="17">
        <f>0 + 83.25</f>
        <v>83.25</v>
      </c>
      <c r="H15" s="17">
        <f t="shared" si="1"/>
        <v>0</v>
      </c>
      <c r="I15" s="17">
        <f t="shared" si="1"/>
        <v>0</v>
      </c>
      <c r="J15" s="17">
        <f t="shared" si="0"/>
        <v>0</v>
      </c>
      <c r="K15" s="17">
        <f t="shared" si="2"/>
        <v>0</v>
      </c>
      <c r="L15" s="17">
        <f t="shared" si="3"/>
        <v>0</v>
      </c>
      <c r="M15" s="17">
        <f t="shared" si="3"/>
        <v>0</v>
      </c>
      <c r="N15" s="17">
        <f t="shared" si="3"/>
        <v>0</v>
      </c>
      <c r="O15" s="17"/>
      <c r="P15" s="17"/>
      <c r="Q15" s="17"/>
      <c r="U15" s="17"/>
      <c r="V15" s="17"/>
      <c r="W15" s="17"/>
      <c r="X15" s="17"/>
      <c r="Y15" s="17"/>
      <c r="Z15" s="17"/>
    </row>
    <row r="16" spans="6:26" x14ac:dyDescent="0.2">
      <c r="F16" s="16" t="s">
        <v>33</v>
      </c>
      <c r="G16" s="17">
        <f>0</f>
        <v>0</v>
      </c>
      <c r="H16" s="17">
        <f t="shared" si="1"/>
        <v>0</v>
      </c>
      <c r="I16" s="17">
        <f t="shared" si="1"/>
        <v>0</v>
      </c>
      <c r="J16" s="17">
        <f t="shared" si="0"/>
        <v>0</v>
      </c>
      <c r="K16" s="17">
        <f t="shared" si="2"/>
        <v>0</v>
      </c>
      <c r="L16" s="17">
        <f t="shared" si="3"/>
        <v>0</v>
      </c>
      <c r="M16" s="17">
        <f t="shared" si="3"/>
        <v>0</v>
      </c>
      <c r="N16" s="17">
        <f t="shared" si="3"/>
        <v>0</v>
      </c>
      <c r="O16" s="17"/>
      <c r="P16" s="17"/>
      <c r="Q16" s="17"/>
      <c r="T16" s="14" t="s">
        <v>60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/>
    </row>
    <row r="17" spans="6:26" x14ac:dyDescent="0.2">
      <c r="F17" s="16" t="s">
        <v>34</v>
      </c>
      <c r="G17" s="17">
        <f>0</f>
        <v>0</v>
      </c>
      <c r="H17" s="17">
        <f t="shared" si="1"/>
        <v>0</v>
      </c>
      <c r="I17" s="17">
        <f t="shared" si="1"/>
        <v>0</v>
      </c>
      <c r="J17" s="17">
        <f t="shared" si="0"/>
        <v>0</v>
      </c>
      <c r="K17" s="17">
        <f t="shared" si="2"/>
        <v>0</v>
      </c>
      <c r="L17" s="17">
        <f t="shared" si="3"/>
        <v>0</v>
      </c>
      <c r="M17" s="17">
        <f t="shared" si="3"/>
        <v>0</v>
      </c>
      <c r="N17" s="17">
        <f t="shared" si="3"/>
        <v>0</v>
      </c>
      <c r="O17" s="17"/>
      <c r="P17" s="17"/>
      <c r="Q17" s="17"/>
      <c r="T17" s="14" t="s">
        <v>61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/>
    </row>
    <row r="18" spans="6:26" x14ac:dyDescent="0.2">
      <c r="F18" s="16" t="s">
        <v>35</v>
      </c>
      <c r="G18" s="17">
        <f>0</f>
        <v>0</v>
      </c>
      <c r="H18" s="17">
        <f t="shared" si="1"/>
        <v>0</v>
      </c>
      <c r="I18" s="17">
        <f t="shared" si="1"/>
        <v>0</v>
      </c>
      <c r="J18" s="17">
        <f t="shared" si="0"/>
        <v>0</v>
      </c>
      <c r="K18" s="17">
        <f t="shared" si="2"/>
        <v>0</v>
      </c>
      <c r="L18" s="17">
        <f t="shared" si="3"/>
        <v>0</v>
      </c>
      <c r="M18" s="17">
        <f t="shared" si="3"/>
        <v>0</v>
      </c>
      <c r="N18" s="17">
        <f t="shared" si="3"/>
        <v>0</v>
      </c>
      <c r="O18" s="17"/>
      <c r="P18" s="17"/>
      <c r="Q18" s="17"/>
      <c r="T18" s="14" t="s">
        <v>64</v>
      </c>
      <c r="U18" s="17">
        <f>U16-U17</f>
        <v>0</v>
      </c>
      <c r="V18" s="17">
        <f>V16-V17</f>
        <v>0</v>
      </c>
      <c r="W18" s="17">
        <f>W16-W17</f>
        <v>0</v>
      </c>
      <c r="X18" s="17">
        <f>X16-X17</f>
        <v>0</v>
      </c>
      <c r="Y18" s="17">
        <f>Y16-Y17</f>
        <v>0</v>
      </c>
      <c r="Z18" s="17"/>
    </row>
    <row r="19" spans="6:26" x14ac:dyDescent="0.2">
      <c r="F19" s="16" t="s">
        <v>36</v>
      </c>
      <c r="G19" s="17">
        <f>0</f>
        <v>0</v>
      </c>
      <c r="H19" s="17">
        <f t="shared" si="1"/>
        <v>0</v>
      </c>
      <c r="I19" s="17">
        <f t="shared" si="1"/>
        <v>0</v>
      </c>
      <c r="J19" s="17">
        <f t="shared" si="0"/>
        <v>0</v>
      </c>
      <c r="K19" s="17">
        <f t="shared" si="2"/>
        <v>0</v>
      </c>
      <c r="L19" s="17">
        <f t="shared" si="3"/>
        <v>0</v>
      </c>
      <c r="M19" s="17">
        <f t="shared" si="3"/>
        <v>0</v>
      </c>
      <c r="N19" s="17">
        <f t="shared" si="3"/>
        <v>0</v>
      </c>
      <c r="O19" s="17"/>
      <c r="P19" s="17"/>
      <c r="Q19" s="17"/>
    </row>
    <row r="20" spans="6:26" x14ac:dyDescent="0.2">
      <c r="F20" s="16" t="s">
        <v>37</v>
      </c>
      <c r="G20" s="17">
        <f>29780.95 + 0</f>
        <v>29780.95</v>
      </c>
      <c r="H20" s="17">
        <f>767.55 + 0</f>
        <v>767.55</v>
      </c>
      <c r="I20" s="17">
        <f>62552.49 + 0</f>
        <v>62552.49</v>
      </c>
      <c r="J20" s="17">
        <f>0 + 0</f>
        <v>0</v>
      </c>
      <c r="K20" s="17">
        <f>0 + 214</f>
        <v>214</v>
      </c>
      <c r="L20" s="17">
        <f>0 + 4042.65</f>
        <v>4042.65</v>
      </c>
      <c r="M20" s="17">
        <f>2574.25 + 404</f>
        <v>2978.25</v>
      </c>
      <c r="N20" s="17">
        <f>475 + 6362.52 + 1416.76</f>
        <v>8254.2800000000007</v>
      </c>
      <c r="O20" s="17"/>
      <c r="P20" s="17"/>
      <c r="Q20" s="17"/>
    </row>
    <row r="21" spans="6:26" x14ac:dyDescent="0.2">
      <c r="F21" s="16" t="s">
        <v>38</v>
      </c>
      <c r="G21" s="17">
        <f t="shared" ref="G21:H24" si="4">0 + 0</f>
        <v>0</v>
      </c>
      <c r="H21" s="17">
        <f t="shared" si="4"/>
        <v>0</v>
      </c>
      <c r="I21" s="17">
        <f>0</f>
        <v>0</v>
      </c>
      <c r="J21" s="17">
        <f>0 + 0</f>
        <v>0</v>
      </c>
      <c r="K21" s="17">
        <f>0 + 0</f>
        <v>0</v>
      </c>
      <c r="L21" s="17">
        <f>50000 + 0</f>
        <v>50000</v>
      </c>
      <c r="M21" s="17">
        <f>0 + 0</f>
        <v>0</v>
      </c>
      <c r="N21" s="17">
        <f>0 + 0</f>
        <v>0</v>
      </c>
      <c r="O21" s="17"/>
      <c r="P21" s="17"/>
      <c r="Q21" s="17"/>
    </row>
    <row r="22" spans="6:26" x14ac:dyDescent="0.2">
      <c r="F22" s="16" t="s">
        <v>39</v>
      </c>
      <c r="G22" s="17">
        <f t="shared" si="4"/>
        <v>0</v>
      </c>
      <c r="H22" s="17">
        <f t="shared" si="4"/>
        <v>0</v>
      </c>
      <c r="I22" s="17">
        <f>0 + 0</f>
        <v>0</v>
      </c>
      <c r="J22" s="17">
        <f>0 + 0</f>
        <v>0</v>
      </c>
      <c r="K22" s="17">
        <f>0 + 0</f>
        <v>0</v>
      </c>
      <c r="L22" s="17">
        <f>0 + 0</f>
        <v>0</v>
      </c>
      <c r="M22" s="17">
        <f t="shared" ref="M22:N24" si="5">0 + 0</f>
        <v>0</v>
      </c>
      <c r="N22" s="17">
        <f t="shared" si="5"/>
        <v>0</v>
      </c>
      <c r="O22" s="17"/>
      <c r="P22" s="17"/>
      <c r="Q22" s="17"/>
    </row>
    <row r="23" spans="6:26" x14ac:dyDescent="0.2">
      <c r="F23" s="16" t="s">
        <v>40</v>
      </c>
      <c r="G23" s="17">
        <f t="shared" si="4"/>
        <v>0</v>
      </c>
      <c r="H23" s="17">
        <f t="shared" si="4"/>
        <v>0</v>
      </c>
      <c r="I23" s="17">
        <f>0 + 0</f>
        <v>0</v>
      </c>
      <c r="J23" s="17">
        <f>0 + 0</f>
        <v>0</v>
      </c>
      <c r="K23" s="17">
        <f>0 + 0</f>
        <v>0</v>
      </c>
      <c r="L23" s="17">
        <f>0 + 0</f>
        <v>0</v>
      </c>
      <c r="M23" s="17">
        <f t="shared" si="5"/>
        <v>0</v>
      </c>
      <c r="N23" s="17">
        <f t="shared" si="5"/>
        <v>0</v>
      </c>
      <c r="O23" s="17"/>
      <c r="P23" s="17"/>
      <c r="Q23" s="17"/>
    </row>
    <row r="24" spans="6:26" x14ac:dyDescent="0.2">
      <c r="F24" s="16" t="s">
        <v>41</v>
      </c>
      <c r="G24" s="17">
        <f t="shared" si="4"/>
        <v>0</v>
      </c>
      <c r="H24" s="17">
        <f t="shared" si="4"/>
        <v>0</v>
      </c>
      <c r="I24" s="17">
        <f>0 + 0</f>
        <v>0</v>
      </c>
      <c r="J24" s="17">
        <f>0 + 0</f>
        <v>0</v>
      </c>
      <c r="K24" s="17">
        <f>0 + 3330.84</f>
        <v>3330.84</v>
      </c>
      <c r="L24" s="17">
        <f>0 + 0</f>
        <v>0</v>
      </c>
      <c r="M24" s="17">
        <f>0 + 0</f>
        <v>0</v>
      </c>
      <c r="N24" s="17">
        <f t="shared" si="5"/>
        <v>0</v>
      </c>
      <c r="O24" s="17"/>
      <c r="P24" s="17"/>
      <c r="Q24" s="17"/>
    </row>
    <row r="25" spans="6:26" x14ac:dyDescent="0.2">
      <c r="F25" s="16"/>
    </row>
    <row r="26" spans="6:26" x14ac:dyDescent="0.2">
      <c r="F26" s="16"/>
    </row>
    <row r="27" spans="6:26" x14ac:dyDescent="0.2">
      <c r="F27" s="16"/>
      <c r="V27" s="18" t="s">
        <v>67</v>
      </c>
      <c r="W27" s="18" t="s">
        <v>62</v>
      </c>
    </row>
    <row r="28" spans="6:26" x14ac:dyDescent="0.2">
      <c r="F28" s="16"/>
      <c r="U28" s="14">
        <v>11</v>
      </c>
      <c r="V28" s="17">
        <f>331084.52 + 23312.01</f>
        <v>354396.53</v>
      </c>
      <c r="W28" s="17">
        <f>28666.79 + 1618.28</f>
        <v>30285.07</v>
      </c>
    </row>
    <row r="29" spans="6:26" x14ac:dyDescent="0.2">
      <c r="F29" s="16"/>
      <c r="U29" s="14">
        <v>12</v>
      </c>
      <c r="V29" s="17">
        <f>11721.29 + 0</f>
        <v>11721.29</v>
      </c>
      <c r="W29" s="17">
        <f>2912.8 + 0</f>
        <v>2912.8</v>
      </c>
    </row>
    <row r="30" spans="6:26" x14ac:dyDescent="0.2">
      <c r="F30" s="16"/>
      <c r="U30" s="14">
        <v>13</v>
      </c>
      <c r="V30" s="17">
        <f>3777.82 + 0</f>
        <v>3777.82</v>
      </c>
      <c r="W30" s="17">
        <f>0 + 0</f>
        <v>0</v>
      </c>
    </row>
    <row r="31" spans="6:26" x14ac:dyDescent="0.2">
      <c r="F31" s="16"/>
      <c r="G31" s="100" t="s">
        <v>52</v>
      </c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U31" s="14">
        <v>14</v>
      </c>
      <c r="V31" s="17">
        <f>70948.13 + 4429.35</f>
        <v>75377.48000000001</v>
      </c>
      <c r="W31" s="17">
        <f>9628 + 515.44</f>
        <v>10143.44</v>
      </c>
    </row>
    <row r="32" spans="6:26" x14ac:dyDescent="0.2">
      <c r="F32" s="14" t="s">
        <v>50</v>
      </c>
      <c r="G32" s="19" t="s">
        <v>5</v>
      </c>
      <c r="H32" s="19" t="s">
        <v>14</v>
      </c>
      <c r="I32" s="19" t="s">
        <v>6</v>
      </c>
      <c r="J32" s="19" t="s">
        <v>7</v>
      </c>
      <c r="K32" s="19" t="s">
        <v>11</v>
      </c>
      <c r="L32" s="19" t="s">
        <v>8</v>
      </c>
      <c r="M32" s="19" t="s">
        <v>9</v>
      </c>
      <c r="N32" s="19" t="s">
        <v>10</v>
      </c>
      <c r="O32" s="19"/>
      <c r="P32" s="19"/>
      <c r="Q32" s="19"/>
      <c r="U32" s="14">
        <v>15</v>
      </c>
      <c r="V32" s="17">
        <f>371.32 + 0</f>
        <v>371.32</v>
      </c>
      <c r="W32" s="17">
        <f>0 + 0</f>
        <v>0</v>
      </c>
    </row>
    <row r="33" spans="6:17" x14ac:dyDescent="0.2">
      <c r="F33" s="15" t="s">
        <v>25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/>
      <c r="P33" s="17"/>
      <c r="Q33" s="17"/>
    </row>
    <row r="34" spans="6:17" x14ac:dyDescent="0.2">
      <c r="F34" s="16" t="s">
        <v>26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/>
      <c r="P34" s="17"/>
      <c r="Q34" s="17"/>
    </row>
    <row r="35" spans="6:17" x14ac:dyDescent="0.2">
      <c r="F35" s="16" t="s">
        <v>27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/>
      <c r="P35" s="17"/>
      <c r="Q35" s="17"/>
    </row>
    <row r="36" spans="6:17" x14ac:dyDescent="0.2">
      <c r="F36" s="16" t="s">
        <v>28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/>
      <c r="P36" s="17"/>
      <c r="Q36" s="17"/>
    </row>
    <row r="37" spans="6:17" x14ac:dyDescent="0.2">
      <c r="F37" s="16" t="s">
        <v>29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/>
      <c r="P37" s="17"/>
      <c r="Q37" s="17"/>
    </row>
    <row r="38" spans="6:17" x14ac:dyDescent="0.2">
      <c r="F38" s="16" t="s">
        <v>30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/>
      <c r="P38" s="17"/>
      <c r="Q38" s="17"/>
    </row>
    <row r="39" spans="6:17" x14ac:dyDescent="0.2">
      <c r="F39" s="16" t="s">
        <v>31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/>
      <c r="P39" s="17"/>
      <c r="Q39" s="17"/>
    </row>
    <row r="40" spans="6:17" x14ac:dyDescent="0.2">
      <c r="F40" s="16" t="s">
        <v>32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/>
      <c r="P40" s="17"/>
      <c r="Q40" s="17"/>
    </row>
    <row r="41" spans="6:17" x14ac:dyDescent="0.2">
      <c r="F41" s="16" t="s">
        <v>33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/>
      <c r="P41" s="17"/>
      <c r="Q41" s="17"/>
    </row>
    <row r="42" spans="6:17" x14ac:dyDescent="0.2">
      <c r="F42" s="16" t="s">
        <v>34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/>
      <c r="P42" s="17"/>
      <c r="Q42" s="17"/>
    </row>
    <row r="43" spans="6:17" x14ac:dyDescent="0.2">
      <c r="F43" s="16" t="s">
        <v>35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/>
      <c r="P43" s="17"/>
      <c r="Q43" s="17"/>
    </row>
    <row r="44" spans="6:17" x14ac:dyDescent="0.2">
      <c r="F44" s="16" t="s">
        <v>36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/>
      <c r="P44" s="17"/>
      <c r="Q44" s="17"/>
    </row>
    <row r="45" spans="6:17" x14ac:dyDescent="0.2">
      <c r="F45" s="16" t="s">
        <v>37</v>
      </c>
      <c r="G45" s="17">
        <v>0</v>
      </c>
      <c r="H45" s="17">
        <v>0</v>
      </c>
      <c r="I45" s="17">
        <v>0</v>
      </c>
      <c r="J45" s="17">
        <v>0</v>
      </c>
      <c r="K45" s="17">
        <v>11893.99</v>
      </c>
      <c r="L45" s="17">
        <v>0</v>
      </c>
      <c r="M45" s="17">
        <v>6172.44</v>
      </c>
      <c r="N45" s="17">
        <v>7012.5</v>
      </c>
      <c r="O45" s="17"/>
      <c r="P45" s="17"/>
      <c r="Q45" s="17"/>
    </row>
    <row r="46" spans="6:17" x14ac:dyDescent="0.2">
      <c r="F46" s="16" t="s">
        <v>38</v>
      </c>
      <c r="G46" s="17">
        <v>0</v>
      </c>
      <c r="H46" s="17">
        <v>0</v>
      </c>
      <c r="I46" s="17">
        <v>95400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/>
      <c r="P46" s="17"/>
      <c r="Q46" s="17"/>
    </row>
    <row r="47" spans="6:17" x14ac:dyDescent="0.2">
      <c r="F47" s="16" t="s">
        <v>39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/>
      <c r="P47" s="17"/>
      <c r="Q47" s="17"/>
    </row>
    <row r="48" spans="6:17" x14ac:dyDescent="0.2">
      <c r="F48" s="16" t="s">
        <v>40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/>
      <c r="P48" s="17"/>
      <c r="Q48" s="17"/>
    </row>
    <row r="49" spans="6:17" x14ac:dyDescent="0.2">
      <c r="F49" s="16" t="s">
        <v>41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/>
      <c r="P49" s="17"/>
      <c r="Q49" s="17"/>
    </row>
    <row r="50" spans="6:17" x14ac:dyDescent="0.2">
      <c r="F50" s="16"/>
    </row>
    <row r="51" spans="6:17" x14ac:dyDescent="0.2">
      <c r="F51" s="16"/>
    </row>
    <row r="52" spans="6:17" x14ac:dyDescent="0.2">
      <c r="F52" s="16"/>
    </row>
    <row r="53" spans="6:17" x14ac:dyDescent="0.2">
      <c r="F53" s="16"/>
    </row>
    <row r="54" spans="6:17" x14ac:dyDescent="0.2">
      <c r="F54" s="16"/>
      <c r="G54" s="100" t="s">
        <v>53</v>
      </c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6:17" x14ac:dyDescent="0.2">
      <c r="F55" s="14" t="s">
        <v>50</v>
      </c>
      <c r="G55" s="19" t="s">
        <v>5</v>
      </c>
      <c r="H55" s="19" t="s">
        <v>14</v>
      </c>
      <c r="I55" s="19" t="s">
        <v>6</v>
      </c>
      <c r="J55" s="19" t="s">
        <v>7</v>
      </c>
      <c r="K55" s="19" t="s">
        <v>11</v>
      </c>
      <c r="L55" s="19" t="s">
        <v>8</v>
      </c>
      <c r="M55" s="19" t="s">
        <v>9</v>
      </c>
      <c r="N55" s="19" t="s">
        <v>10</v>
      </c>
      <c r="O55" s="19"/>
      <c r="P55" s="19"/>
      <c r="Q55" s="19"/>
    </row>
    <row r="56" spans="6:17" x14ac:dyDescent="0.2">
      <c r="F56" s="15" t="s">
        <v>25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/>
      <c r="P56" s="17"/>
      <c r="Q56" s="17"/>
    </row>
    <row r="57" spans="6:17" x14ac:dyDescent="0.2">
      <c r="F57" s="16" t="s">
        <v>26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/>
      <c r="P57" s="17"/>
      <c r="Q57" s="17"/>
    </row>
    <row r="58" spans="6:17" x14ac:dyDescent="0.2">
      <c r="F58" s="16" t="s">
        <v>27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/>
      <c r="P58" s="17"/>
      <c r="Q58" s="17"/>
    </row>
    <row r="59" spans="6:17" x14ac:dyDescent="0.2">
      <c r="F59" s="16" t="s">
        <v>28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/>
      <c r="P59" s="17"/>
      <c r="Q59" s="17"/>
    </row>
    <row r="60" spans="6:17" x14ac:dyDescent="0.2">
      <c r="F60" s="16" t="s">
        <v>29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/>
      <c r="P60" s="17"/>
      <c r="Q60" s="17"/>
    </row>
    <row r="61" spans="6:17" x14ac:dyDescent="0.2">
      <c r="F61" s="16" t="s">
        <v>30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/>
      <c r="P61" s="17"/>
      <c r="Q61" s="17"/>
    </row>
    <row r="62" spans="6:17" x14ac:dyDescent="0.2">
      <c r="F62" s="16" t="s">
        <v>31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/>
      <c r="P62" s="17"/>
      <c r="Q62" s="17"/>
    </row>
    <row r="63" spans="6:17" x14ac:dyDescent="0.2">
      <c r="F63" s="16" t="s">
        <v>32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/>
      <c r="P63" s="17"/>
      <c r="Q63" s="17"/>
    </row>
    <row r="64" spans="6:17" x14ac:dyDescent="0.2">
      <c r="F64" s="16" t="s">
        <v>33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/>
      <c r="P64" s="17"/>
      <c r="Q64" s="17"/>
    </row>
    <row r="65" spans="6:17" x14ac:dyDescent="0.2">
      <c r="F65" s="16" t="s">
        <v>34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/>
      <c r="P65" s="17"/>
      <c r="Q65" s="17"/>
    </row>
    <row r="66" spans="6:17" x14ac:dyDescent="0.2">
      <c r="F66" s="16" t="s">
        <v>35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/>
      <c r="P66" s="17"/>
      <c r="Q66" s="17"/>
    </row>
    <row r="67" spans="6:17" x14ac:dyDescent="0.2">
      <c r="F67" s="16" t="s">
        <v>36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/>
      <c r="P67" s="17"/>
      <c r="Q67" s="17"/>
    </row>
    <row r="68" spans="6:17" x14ac:dyDescent="0.2">
      <c r="F68" s="16" t="s">
        <v>37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/>
      <c r="P68" s="17"/>
      <c r="Q68" s="17"/>
    </row>
    <row r="69" spans="6:17" x14ac:dyDescent="0.2">
      <c r="F69" s="16" t="s">
        <v>38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/>
      <c r="P69" s="17"/>
      <c r="Q69" s="17"/>
    </row>
    <row r="70" spans="6:17" x14ac:dyDescent="0.2">
      <c r="F70" s="16" t="s">
        <v>39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/>
      <c r="P70" s="17"/>
      <c r="Q70" s="17"/>
    </row>
    <row r="71" spans="6:17" x14ac:dyDescent="0.2">
      <c r="F71" s="16" t="s">
        <v>40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/>
      <c r="P71" s="17"/>
      <c r="Q71" s="17"/>
    </row>
    <row r="72" spans="6:17" x14ac:dyDescent="0.2">
      <c r="F72" s="16" t="s">
        <v>41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/>
      <c r="P72" s="17"/>
      <c r="Q72" s="17"/>
    </row>
  </sheetData>
  <mergeCells count="3">
    <mergeCell ref="G3:Q3"/>
    <mergeCell ref="G31:Q31"/>
    <mergeCell ref="G54:Q54"/>
  </mergeCells>
  <pageMargins left="0.7" right="0.7" top="0.75" bottom="0.75" header="0.3" footer="0.3"/>
  <ignoredErrors>
    <ignoredError sqref="G15 H13:I13 H20 I21 K13 J11:L11 I10 K20 M20:N20 L21 K24 N11 N13 M12 N9" formula="1"/>
    <ignoredError sqref="F8:F24 F33:F49 F56:F72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G9"/>
  <sheetViews>
    <sheetView topLeftCell="D1" workbookViewId="0">
      <selection activeCell="G17" sqref="F17:G17"/>
    </sheetView>
  </sheetViews>
  <sheetFormatPr defaultColWidth="26" defaultRowHeight="15" x14ac:dyDescent="0.25"/>
  <cols>
    <col min="1" max="3" width="26" style="2"/>
    <col min="4" max="4" width="37.42578125" style="2" bestFit="1" customWidth="1"/>
    <col min="5" max="5" width="37.42578125" style="2" customWidth="1"/>
    <col min="6" max="6" width="34.7109375" style="2" customWidth="1"/>
    <col min="7" max="7" width="27.7109375" style="2" bestFit="1" customWidth="1"/>
    <col min="8" max="16384" width="26" style="2"/>
  </cols>
  <sheetData>
    <row r="5" spans="4:7" ht="21" thickBot="1" x14ac:dyDescent="0.35">
      <c r="D5" s="1"/>
      <c r="E5" s="29" t="s">
        <v>74</v>
      </c>
      <c r="F5" s="29" t="s">
        <v>70</v>
      </c>
      <c r="G5" s="29" t="s">
        <v>71</v>
      </c>
    </row>
    <row r="6" spans="4:7" ht="20.25" x14ac:dyDescent="0.3">
      <c r="D6" s="20" t="s">
        <v>69</v>
      </c>
      <c r="E6" s="24">
        <f>G6/F6</f>
        <v>300307600.42553186</v>
      </c>
      <c r="F6" s="23">
        <v>2.35E-2</v>
      </c>
      <c r="G6" s="24">
        <v>7057228.6099999985</v>
      </c>
    </row>
    <row r="7" spans="4:7" ht="20.25" x14ac:dyDescent="0.3">
      <c r="D7" s="20" t="s">
        <v>68</v>
      </c>
      <c r="E7" s="22">
        <f>G7/F7</f>
        <v>107322867.54385968</v>
      </c>
      <c r="F7" s="21">
        <v>1.14E-2</v>
      </c>
      <c r="G7" s="22">
        <v>1223480.6900000004</v>
      </c>
    </row>
    <row r="8" spans="4:7" ht="21" thickBot="1" x14ac:dyDescent="0.35">
      <c r="D8" s="20" t="s">
        <v>72</v>
      </c>
      <c r="E8" s="26" t="e">
        <f>#REF!</f>
        <v>#REF!</v>
      </c>
      <c r="F8" s="25" t="e">
        <f>G8/E8</f>
        <v>#REF!</v>
      </c>
      <c r="G8" s="26" t="e">
        <f>#REF!</f>
        <v>#REF!</v>
      </c>
    </row>
    <row r="9" spans="4:7" ht="21" thickBot="1" x14ac:dyDescent="0.35">
      <c r="D9" s="20" t="s">
        <v>73</v>
      </c>
      <c r="E9" s="28" t="e">
        <f>E8-E6</f>
        <v>#REF!</v>
      </c>
      <c r="F9" s="27" t="e">
        <f>F8-F6</f>
        <v>#REF!</v>
      </c>
      <c r="G9" s="28" t="e">
        <f>G8-G6</f>
        <v>#REF!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K59"/>
  <sheetViews>
    <sheetView topLeftCell="A4" zoomScale="120" zoomScaleNormal="120" zoomScalePageLayoutView="120" workbookViewId="0">
      <selection activeCell="C9" sqref="C9"/>
    </sheetView>
  </sheetViews>
  <sheetFormatPr defaultColWidth="9.140625" defaultRowHeight="15" x14ac:dyDescent="0.25"/>
  <cols>
    <col min="1" max="1" width="9.140625" style="30"/>
    <col min="2" max="2" width="62.7109375" style="30" customWidth="1"/>
    <col min="3" max="3" width="31.7109375" style="30" customWidth="1"/>
    <col min="4" max="4" width="3" style="30" customWidth="1"/>
    <col min="5" max="5" width="13.140625" style="30" customWidth="1"/>
    <col min="6" max="6" width="22.140625" style="30" customWidth="1"/>
    <col min="7" max="9" width="9.140625" style="30"/>
    <col min="10" max="10" width="12.28515625" style="30" bestFit="1" customWidth="1"/>
    <col min="11" max="11" width="11.42578125" style="30" customWidth="1"/>
    <col min="12" max="16384" width="9.140625" style="30"/>
  </cols>
  <sheetData>
    <row r="6" spans="2:5" ht="18.75" x14ac:dyDescent="0.3">
      <c r="B6" s="38" t="s">
        <v>78</v>
      </c>
      <c r="C6" s="39" t="e">
        <f>#REF!</f>
        <v>#REF!</v>
      </c>
      <c r="D6" s="37"/>
    </row>
    <row r="7" spans="2:5" x14ac:dyDescent="0.25">
      <c r="B7" s="32" t="s">
        <v>79</v>
      </c>
      <c r="C7" s="45">
        <v>0</v>
      </c>
      <c r="D7" s="33"/>
    </row>
    <row r="8" spans="2:5" x14ac:dyDescent="0.25">
      <c r="B8" s="32" t="s">
        <v>80</v>
      </c>
      <c r="C8" s="45">
        <v>0</v>
      </c>
      <c r="D8" s="33"/>
    </row>
    <row r="9" spans="2:5" x14ac:dyDescent="0.25">
      <c r="B9" s="32" t="s">
        <v>81</v>
      </c>
      <c r="C9" s="45">
        <v>0</v>
      </c>
      <c r="D9" s="33"/>
    </row>
    <row r="10" spans="2:5" x14ac:dyDescent="0.25">
      <c r="B10" s="32" t="s">
        <v>82</v>
      </c>
      <c r="C10" s="45">
        <v>148253.4</v>
      </c>
      <c r="D10" s="33"/>
    </row>
    <row r="11" spans="2:5" x14ac:dyDescent="0.25">
      <c r="B11" s="34" t="s">
        <v>83</v>
      </c>
      <c r="C11" s="47">
        <v>0</v>
      </c>
      <c r="D11" s="37"/>
    </row>
    <row r="12" spans="2:5" x14ac:dyDescent="0.25">
      <c r="B12" s="32" t="s">
        <v>84</v>
      </c>
      <c r="C12" s="45">
        <v>33557.56</v>
      </c>
      <c r="D12" s="33"/>
      <c r="E12" s="32" t="s">
        <v>125</v>
      </c>
    </row>
    <row r="13" spans="2:5" x14ac:dyDescent="0.25">
      <c r="B13" s="32" t="s">
        <v>85</v>
      </c>
      <c r="C13" s="45">
        <v>1763119.82</v>
      </c>
      <c r="D13" s="33"/>
      <c r="E13" s="32" t="s">
        <v>93</v>
      </c>
    </row>
    <row r="14" spans="2:5" x14ac:dyDescent="0.25">
      <c r="B14" s="32" t="s">
        <v>86</v>
      </c>
      <c r="C14" s="45">
        <v>0</v>
      </c>
      <c r="D14" s="33"/>
    </row>
    <row r="15" spans="2:5" x14ac:dyDescent="0.25">
      <c r="B15" s="34" t="s">
        <v>87</v>
      </c>
      <c r="C15" s="47">
        <v>11890</v>
      </c>
      <c r="D15" s="37"/>
      <c r="E15" s="32" t="s">
        <v>114</v>
      </c>
    </row>
    <row r="16" spans="2:5" x14ac:dyDescent="0.25">
      <c r="B16" s="32" t="s">
        <v>88</v>
      </c>
      <c r="C16" s="45">
        <v>44886.7</v>
      </c>
      <c r="D16" s="33"/>
      <c r="E16" s="32" t="s">
        <v>126</v>
      </c>
    </row>
    <row r="17" spans="2:6" x14ac:dyDescent="0.25">
      <c r="B17" s="32" t="s">
        <v>89</v>
      </c>
      <c r="C17" s="45">
        <v>153790</v>
      </c>
      <c r="D17" s="33"/>
      <c r="E17" s="32" t="s">
        <v>92</v>
      </c>
    </row>
    <row r="18" spans="2:6" x14ac:dyDescent="0.25">
      <c r="B18" s="32" t="s">
        <v>90</v>
      </c>
      <c r="C18" s="45">
        <v>0</v>
      </c>
      <c r="D18" s="33"/>
    </row>
    <row r="19" spans="2:6" x14ac:dyDescent="0.25">
      <c r="B19" s="34" t="s">
        <v>91</v>
      </c>
      <c r="C19" s="47">
        <v>0</v>
      </c>
      <c r="D19" s="37"/>
    </row>
    <row r="20" spans="2:6" x14ac:dyDescent="0.25">
      <c r="B20" s="32" t="s">
        <v>115</v>
      </c>
      <c r="C20" s="45">
        <v>997154</v>
      </c>
    </row>
    <row r="21" spans="2:6" x14ac:dyDescent="0.25">
      <c r="B21" s="32" t="s">
        <v>117</v>
      </c>
      <c r="C21" s="45">
        <v>30000</v>
      </c>
      <c r="F21" s="31"/>
    </row>
    <row r="22" spans="2:6" x14ac:dyDescent="0.25">
      <c r="B22" s="32" t="s">
        <v>116</v>
      </c>
      <c r="C22" s="45">
        <v>299296.68</v>
      </c>
      <c r="F22" s="31"/>
    </row>
    <row r="23" spans="2:6" x14ac:dyDescent="0.25">
      <c r="B23" s="32" t="s">
        <v>118</v>
      </c>
      <c r="C23" s="45">
        <v>18750</v>
      </c>
    </row>
    <row r="24" spans="2:6" x14ac:dyDescent="0.25">
      <c r="B24" s="32" t="s">
        <v>119</v>
      </c>
      <c r="C24" s="45">
        <v>54816.38</v>
      </c>
      <c r="F24" s="31"/>
    </row>
    <row r="25" spans="2:6" x14ac:dyDescent="0.25">
      <c r="B25" s="34" t="s">
        <v>120</v>
      </c>
      <c r="C25" s="47">
        <v>46105.270000000004</v>
      </c>
      <c r="F25" s="31"/>
    </row>
    <row r="26" spans="2:6" x14ac:dyDescent="0.25">
      <c r="B26" s="42" t="s">
        <v>123</v>
      </c>
      <c r="C26" s="43" t="s">
        <v>127</v>
      </c>
    </row>
    <row r="27" spans="2:6" x14ac:dyDescent="0.25">
      <c r="B27" s="34" t="s">
        <v>122</v>
      </c>
      <c r="C27" s="48">
        <v>334163.46999999997</v>
      </c>
    </row>
    <row r="28" spans="2:6" x14ac:dyDescent="0.25">
      <c r="B28" s="42" t="s">
        <v>124</v>
      </c>
      <c r="C28" s="43">
        <v>140000</v>
      </c>
    </row>
    <row r="29" spans="2:6" x14ac:dyDescent="0.25">
      <c r="B29" s="42"/>
      <c r="C29" s="43"/>
    </row>
    <row r="30" spans="2:6" x14ac:dyDescent="0.25">
      <c r="B30" s="44"/>
      <c r="C30" s="44"/>
    </row>
    <row r="31" spans="2:6" ht="18.75" x14ac:dyDescent="0.3">
      <c r="B31" s="40" t="s">
        <v>121</v>
      </c>
      <c r="C31" s="41" t="e">
        <f>C6-SUM(C7:C30)</f>
        <v>#REF!</v>
      </c>
    </row>
    <row r="32" spans="2:6" x14ac:dyDescent="0.25">
      <c r="C32" s="31"/>
    </row>
    <row r="33" spans="5:11" ht="15.75" thickBot="1" x14ac:dyDescent="0.3">
      <c r="E33" s="35" t="s">
        <v>95</v>
      </c>
      <c r="F33" s="36" t="s">
        <v>96</v>
      </c>
    </row>
    <row r="34" spans="5:11" x14ac:dyDescent="0.25">
      <c r="E34" s="32" t="s">
        <v>98</v>
      </c>
      <c r="F34" s="33">
        <v>409195</v>
      </c>
    </row>
    <row r="35" spans="5:11" x14ac:dyDescent="0.25">
      <c r="E35" s="32" t="s">
        <v>97</v>
      </c>
      <c r="F35" s="33">
        <v>345702.46</v>
      </c>
    </row>
    <row r="36" spans="5:11" x14ac:dyDescent="0.25">
      <c r="E36" s="32" t="s">
        <v>99</v>
      </c>
      <c r="F36" s="33">
        <v>291266.67</v>
      </c>
    </row>
    <row r="37" spans="5:11" x14ac:dyDescent="0.25">
      <c r="E37" s="32" t="s">
        <v>100</v>
      </c>
      <c r="F37" s="33">
        <v>100000</v>
      </c>
    </row>
    <row r="38" spans="5:11" x14ac:dyDescent="0.25">
      <c r="E38" s="32" t="s">
        <v>101</v>
      </c>
      <c r="F38" s="33">
        <v>100000</v>
      </c>
    </row>
    <row r="39" spans="5:11" x14ac:dyDescent="0.25">
      <c r="E39" s="32" t="s">
        <v>102</v>
      </c>
      <c r="F39" s="33">
        <v>96743</v>
      </c>
    </row>
    <row r="40" spans="5:11" x14ac:dyDescent="0.25">
      <c r="E40" s="32" t="s">
        <v>103</v>
      </c>
      <c r="F40" s="33">
        <v>95550.38</v>
      </c>
    </row>
    <row r="41" spans="5:11" x14ac:dyDescent="0.25">
      <c r="E41" s="32" t="s">
        <v>104</v>
      </c>
      <c r="F41" s="33">
        <v>75000</v>
      </c>
    </row>
    <row r="42" spans="5:11" x14ac:dyDescent="0.25">
      <c r="E42" s="32" t="s">
        <v>94</v>
      </c>
      <c r="F42" s="33">
        <v>54000</v>
      </c>
    </row>
    <row r="43" spans="5:11" x14ac:dyDescent="0.25">
      <c r="E43" s="32" t="s">
        <v>105</v>
      </c>
      <c r="F43" s="33">
        <v>2147.2000000000044</v>
      </c>
      <c r="K43" s="31"/>
    </row>
    <row r="44" spans="5:11" x14ac:dyDescent="0.25">
      <c r="E44" s="32" t="s">
        <v>106</v>
      </c>
      <c r="F44" s="33">
        <v>82501.299999999988</v>
      </c>
      <c r="J44" s="31"/>
    </row>
    <row r="45" spans="5:11" x14ac:dyDescent="0.25">
      <c r="E45" s="32" t="s">
        <v>107</v>
      </c>
      <c r="F45" s="33">
        <v>37741.89</v>
      </c>
      <c r="K45" s="46"/>
    </row>
    <row r="46" spans="5:11" x14ac:dyDescent="0.25">
      <c r="E46" s="32" t="s">
        <v>108</v>
      </c>
      <c r="F46" s="33">
        <v>32006.99</v>
      </c>
    </row>
    <row r="47" spans="5:11" x14ac:dyDescent="0.25">
      <c r="E47" s="32" t="s">
        <v>109</v>
      </c>
      <c r="F47" s="33">
        <v>23299.78</v>
      </c>
    </row>
    <row r="48" spans="5:11" x14ac:dyDescent="0.25">
      <c r="E48" s="32" t="s">
        <v>110</v>
      </c>
      <c r="F48" s="33">
        <v>4486.6499999999978</v>
      </c>
      <c r="J48" s="31"/>
    </row>
    <row r="49" spans="5:6" x14ac:dyDescent="0.25">
      <c r="E49" s="32" t="s">
        <v>111</v>
      </c>
      <c r="F49" s="33">
        <v>12216</v>
      </c>
    </row>
    <row r="50" spans="5:6" x14ac:dyDescent="0.25">
      <c r="E50" s="32" t="s">
        <v>112</v>
      </c>
      <c r="F50" s="33">
        <v>1200</v>
      </c>
    </row>
    <row r="51" spans="5:6" x14ac:dyDescent="0.25">
      <c r="E51" s="32" t="s">
        <v>113</v>
      </c>
      <c r="F51" s="33">
        <v>62.5</v>
      </c>
    </row>
    <row r="52" spans="5:6" x14ac:dyDescent="0.25">
      <c r="F52" s="33"/>
    </row>
    <row r="53" spans="5:6" x14ac:dyDescent="0.25">
      <c r="F53" s="33"/>
    </row>
    <row r="54" spans="5:6" x14ac:dyDescent="0.25">
      <c r="F54" s="33"/>
    </row>
    <row r="55" spans="5:6" x14ac:dyDescent="0.25">
      <c r="F55" s="33"/>
    </row>
    <row r="56" spans="5:6" x14ac:dyDescent="0.25">
      <c r="F56" s="33"/>
    </row>
    <row r="57" spans="5:6" x14ac:dyDescent="0.25">
      <c r="F57" s="31"/>
    </row>
    <row r="58" spans="5:6" x14ac:dyDescent="0.25">
      <c r="F58" s="31"/>
    </row>
    <row r="59" spans="5:6" x14ac:dyDescent="0.25">
      <c r="F59" s="31"/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 Notes</vt:lpstr>
      <vt:lpstr>FY 17 GD0 Grants Lapsed Funds</vt:lpstr>
      <vt:lpstr>Title II, Part A</vt:lpstr>
      <vt:lpstr>All grant expenditures by obj</vt:lpstr>
      <vt:lpstr>Time Trends Table</vt:lpstr>
      <vt:lpstr>ARRA-RTTT Analysis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2018-02-01T19:10:06Z</dcterms:modified>
</cp:coreProperties>
</file>